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Z:\GESTION 2024\3. GESTION DEL MEJORAMIENTO\6. RIESGOS 2024\MAPA DE RIESGOS 2024\"/>
    </mc:Choice>
  </mc:AlternateContent>
  <xr:revisionPtr revIDLastSave="0" documentId="13_ncr:1_{EE38A97D-A57E-455D-AC32-6F837C9C2C15}" xr6:coauthVersionLast="47" xr6:coauthVersionMax="47" xr10:uidLastSave="{00000000-0000-0000-0000-000000000000}"/>
  <bookViews>
    <workbookView xWindow="-120" yWindow="-120" windowWidth="29040" windowHeight="15720" tabRatio="907" firstSheet="2" activeTab="2" xr2:uid="{00000000-000D-0000-FFFF-FFFF00000000}"/>
  </bookViews>
  <sheets>
    <sheet name="Observaciones caracterizacion" sheetId="19" state="hidden" r:id="rId1"/>
    <sheet name="Hoja1" sheetId="11" state="hidden" r:id="rId2"/>
    <sheet name="MAPA RIESGOS US" sheetId="28" r:id="rId3"/>
    <sheet name="Mapa de Riesgo" sheetId="29" state="hidden" r:id="rId4"/>
    <sheet name="MAPA RIESGOS SEGURIDAD" sheetId="33" r:id="rId5"/>
    <sheet name="MAPA RIESGOS SEGURIDAD DIGITAL" sheetId="32" state="hidden" r:id="rId6"/>
    <sheet name="Tabla probabiidad" sheetId="14" state="hidden" r:id="rId7"/>
    <sheet name="Tabla impacto" sheetId="15" state="hidden" r:id="rId8"/>
    <sheet name="Matriz calor_RI" sheetId="16" state="hidden" r:id="rId9"/>
    <sheet name="Matriz calor RR" sheetId="27" state="hidden" r:id="rId10"/>
    <sheet name="Tabla Valoración Controles" sheetId="17" state="hidden" r:id="rId11"/>
    <sheet name="Atributos controles" sheetId="22" state="hidden" r:id="rId12"/>
    <sheet name="Clasificacion riesgo" sheetId="13" state="hidden" r:id="rId13"/>
    <sheet name="Factores Riesgo" sheetId="12" state="hidden" r:id="rId14"/>
    <sheet name="ValoraciónControles " sheetId="24" state="hidden" r:id="rId15"/>
    <sheet name="CONTROL DE CAMBIOS" sheetId="34" r:id="rId16"/>
    <sheet name="RESUMEN 1" sheetId="30" state="hidden" r:id="rId17"/>
    <sheet name="RESUMEN 2" sheetId="31" state="hidden" r:id="rId18"/>
    <sheet name="Calculos Controles" sheetId="23"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_FilterDatabase" localSheetId="5" hidden="1">'MAPA RIESGOS SEGURIDAD DIGITAL'!$A$8:$H$68</definedName>
    <definedName name="_xlnm._FilterDatabase" localSheetId="2" hidden="1">'MAPA RIESGOS US'!$A$9:$AG$69</definedName>
    <definedName name="_xlnm._FilterDatabase" localSheetId="16" hidden="1">'RESUMEN 1'!$D$3:$F$58</definedName>
    <definedName name="_xlnm._FilterDatabase" localSheetId="17" hidden="1">'RESUMEN 2'!$B$6:$I$22</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ctualBeyond">PeriodInActual*(#REF!&gt;0)</definedName>
    <definedName name="_xlnm.Print_Area" localSheetId="5">'MAPA RIESGOS SEGURIDAD DIGITAL'!$A$1:$AI$66</definedName>
    <definedName name="_xlnm.Print_Area" localSheetId="2">'MAPA RIESGOS US'!$A$1:$AG$69</definedName>
    <definedName name="Colombia">#REF!</definedName>
    <definedName name="Departamentos">#REF!</definedName>
    <definedName name="FEBRERO">PercentCompleteBeyond*PeriodInPlan</definedName>
    <definedName name="Fuentes">#REF!</definedName>
    <definedName name="GGAd">#REF!</definedName>
    <definedName name="Gtics">#REF!=MEDIAN(#REF!,#REF!,#REF!+#REF!-1)</definedName>
    <definedName name="h">(#REF!=MEDIAN(#REF!,#REF!,#REF!+#REF!)*(#REF!&gt;0))*((#REF!&lt;(INT(#REF!+#REF!*#REF!)))+(#REF!=#REF!))*(#REF!&gt;0)</definedName>
    <definedName name="Indicadores">#REF!</definedName>
    <definedName name="MAPA_DE_RIESGOS_DE_SEGURIDAD_DIGITAL">'MAPA RIESGOS US'!$D$70</definedName>
    <definedName name="MIPG1">PeriodInActual*(#REF!&gt;0)</definedName>
    <definedName name="noooooooo">#REF!=MEDIAN(#REF!,#REF!,#REF!+#REF!-1)</definedName>
    <definedName name="nueva">#REF!=MEDIAN(#REF!,#REF!,#REF!+#REF!-1)</definedName>
    <definedName name="Objetivos">OFFSET(#REF!,0,0,COUNTA(#REF!)-1,1)</definedName>
    <definedName name="Ordenamiento">#REF!</definedName>
    <definedName name="Pai">#REF!</definedName>
    <definedName name="Paises">#REF!</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eru">#REF!</definedName>
    <definedName name="Plan">PeriodInPlan*(#REF!&gt;0)</definedName>
    <definedName name="PorcentajeCompletado">PercentCompleteBeyond*PeriodInPlan</definedName>
    <definedName name="Real">(PeriodInActual*(#REF!&gt;0))*PeriodInPlan</definedName>
    <definedName name="TitleRegion..BO60">#REF!</definedName>
    <definedName name="_xlnm.Print_Titles" localSheetId="5">'MAPA RIESGOS SEGURIDAD DIGITAL'!$1:$9</definedName>
    <definedName name="_xlnm.Print_Titles" localSheetId="2">'MAPA RIESGOS US'!$1:$10</definedName>
    <definedName name="Trans">#REF!</definedName>
    <definedName name="Transformaciones">'[17]Estructura de PND'!$B$4:$B$8</definedName>
    <definedName name="yg">PeriodInPlan*(#REF!&gt;0)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0" i="28" l="1"/>
  <c r="AA49" i="28" l="1"/>
  <c r="L49" i="28"/>
  <c r="J49" i="28"/>
  <c r="J59" i="28"/>
  <c r="L59" i="28"/>
  <c r="T13" i="31"/>
  <c r="N22" i="31"/>
  <c r="M8" i="31"/>
  <c r="M7" i="31"/>
  <c r="M16" i="31"/>
  <c r="M17" i="31"/>
  <c r="M18" i="31"/>
  <c r="M19" i="31"/>
  <c r="M20" i="31"/>
  <c r="M21" i="31"/>
  <c r="M15" i="31"/>
  <c r="M14" i="31"/>
  <c r="M13" i="31"/>
  <c r="M12" i="31"/>
  <c r="M11" i="31"/>
  <c r="M10" i="31"/>
  <c r="M9" i="31"/>
  <c r="M6" i="31"/>
  <c r="O22" i="31"/>
  <c r="I5" i="30"/>
  <c r="H5" i="30"/>
  <c r="K1" i="22"/>
  <c r="M22" i="31" l="1"/>
  <c r="L42" i="28"/>
  <c r="J42" i="28"/>
  <c r="J29" i="28" l="1"/>
  <c r="J28" i="28"/>
  <c r="J27" i="28"/>
  <c r="J26" i="28"/>
  <c r="J25" i="28"/>
  <c r="AA41" i="28" l="1"/>
  <c r="AA40" i="28"/>
  <c r="AA39" i="28"/>
  <c r="AA38" i="28"/>
  <c r="Y41" i="28"/>
  <c r="Y40" i="28"/>
  <c r="Y39" i="28"/>
  <c r="L41" i="28"/>
  <c r="L40" i="28"/>
  <c r="L39" i="28"/>
  <c r="L38" i="28"/>
  <c r="J41" i="28"/>
  <c r="J40" i="28"/>
  <c r="J39" i="28"/>
  <c r="J38" i="28"/>
  <c r="H22" i="31"/>
  <c r="G22" i="31"/>
  <c r="F22" i="31"/>
  <c r="E22" i="31"/>
  <c r="D22" i="31"/>
  <c r="C21" i="31"/>
  <c r="C20" i="31"/>
  <c r="C19" i="31"/>
  <c r="C18" i="31"/>
  <c r="C17" i="31"/>
  <c r="C16" i="31"/>
  <c r="C15" i="31"/>
  <c r="C14" i="31"/>
  <c r="C13" i="31"/>
  <c r="C12" i="31"/>
  <c r="C11" i="31"/>
  <c r="C10" i="31"/>
  <c r="C9" i="31"/>
  <c r="C8" i="31"/>
  <c r="C7" i="31"/>
  <c r="C6" i="31"/>
  <c r="W31" i="31" l="1"/>
  <c r="Y69" i="28" l="1"/>
  <c r="Y68" i="28"/>
  <c r="Y67" i="28"/>
  <c r="AA23" i="28" l="1"/>
  <c r="L23" i="28"/>
  <c r="J23" i="28"/>
  <c r="N5" i="30" l="1"/>
  <c r="J5" i="30"/>
  <c r="Y34" i="33"/>
  <c r="J34" i="33"/>
  <c r="H34" i="33"/>
  <c r="Y33" i="33"/>
  <c r="Y32" i="33"/>
  <c r="Y31" i="33"/>
  <c r="Y30" i="33"/>
  <c r="J30" i="33"/>
  <c r="H30" i="33"/>
  <c r="Y23" i="33"/>
  <c r="J23" i="33"/>
  <c r="H23" i="33"/>
  <c r="Y16" i="33"/>
  <c r="J16" i="33"/>
  <c r="H16" i="33"/>
  <c r="R14" i="33"/>
  <c r="R13" i="33"/>
  <c r="R11" i="33"/>
  <c r="Y10" i="33"/>
  <c r="R10" i="33"/>
  <c r="J10" i="33"/>
  <c r="H10" i="33"/>
  <c r="AA48" i="28" l="1"/>
  <c r="L48" i="28"/>
  <c r="J48" i="28"/>
  <c r="T51" i="32" l="1"/>
  <c r="T50" i="32"/>
  <c r="T48" i="32"/>
  <c r="T47" i="32"/>
  <c r="J68" i="32"/>
  <c r="J67" i="32"/>
  <c r="AA66" i="32"/>
  <c r="T66" i="32"/>
  <c r="L66" i="32"/>
  <c r="J66" i="32"/>
  <c r="H66" i="32"/>
  <c r="AA65" i="32"/>
  <c r="Y65" i="32"/>
  <c r="T65" i="32"/>
  <c r="L65" i="32"/>
  <c r="J65" i="32"/>
  <c r="H65" i="32"/>
  <c r="AA64" i="32"/>
  <c r="Y64" i="32"/>
  <c r="T64" i="32"/>
  <c r="L64" i="32"/>
  <c r="J64" i="32"/>
  <c r="H64" i="32"/>
  <c r="J63" i="32"/>
  <c r="H63" i="32"/>
  <c r="J62" i="32"/>
  <c r="J60" i="32"/>
  <c r="AA59" i="32"/>
  <c r="L59" i="32"/>
  <c r="J59" i="32"/>
  <c r="AA58" i="32"/>
  <c r="L58" i="32"/>
  <c r="J58" i="32"/>
  <c r="AA57" i="32"/>
  <c r="L57" i="32"/>
  <c r="J57" i="32"/>
  <c r="AA56" i="32"/>
  <c r="L56" i="32"/>
  <c r="J56" i="32"/>
  <c r="AA54" i="32"/>
  <c r="L54" i="32"/>
  <c r="J54" i="32"/>
  <c r="AA53" i="32"/>
  <c r="L53" i="32"/>
  <c r="J53" i="32"/>
  <c r="L47" i="32"/>
  <c r="J47" i="32"/>
  <c r="AA46" i="32"/>
  <c r="L46" i="32"/>
  <c r="J46" i="32"/>
  <c r="H46" i="32"/>
  <c r="AA45" i="32"/>
  <c r="L45" i="32"/>
  <c r="J45" i="32"/>
  <c r="AA44" i="32"/>
  <c r="L44" i="32"/>
  <c r="J44" i="32"/>
  <c r="H44" i="32"/>
  <c r="AA43" i="32"/>
  <c r="L43" i="32"/>
  <c r="J43" i="32"/>
  <c r="AA42" i="32"/>
  <c r="L42" i="32"/>
  <c r="J42" i="32"/>
  <c r="H42" i="32"/>
  <c r="AA41" i="32"/>
  <c r="L41" i="32"/>
  <c r="J41" i="32"/>
  <c r="AA40" i="32"/>
  <c r="L40" i="32"/>
  <c r="J40" i="32"/>
  <c r="AA38" i="32"/>
  <c r="L38" i="32"/>
  <c r="J38" i="32"/>
  <c r="AA37" i="32"/>
  <c r="L37" i="32"/>
  <c r="J37" i="32"/>
  <c r="AA36" i="32"/>
  <c r="L36" i="32"/>
  <c r="J36" i="32"/>
  <c r="AA35" i="32"/>
  <c r="L35" i="32"/>
  <c r="J35" i="32"/>
  <c r="H35" i="32"/>
  <c r="AA34" i="32"/>
  <c r="L34" i="32"/>
  <c r="J34" i="32"/>
  <c r="H34" i="32"/>
  <c r="AA33" i="32"/>
  <c r="L33" i="32"/>
  <c r="J33" i="32"/>
  <c r="AA32" i="32"/>
  <c r="L32" i="32"/>
  <c r="J32" i="32"/>
  <c r="H32" i="32"/>
  <c r="AA31" i="32"/>
  <c r="L31" i="32"/>
  <c r="J31" i="32"/>
  <c r="AA30" i="32"/>
  <c r="L30" i="32"/>
  <c r="J30" i="32"/>
  <c r="AA29" i="32"/>
  <c r="L29" i="32"/>
  <c r="AA28" i="32"/>
  <c r="L28" i="32"/>
  <c r="AA27" i="32"/>
  <c r="L27" i="32"/>
  <c r="AA26" i="32"/>
  <c r="L26" i="32"/>
  <c r="AA25" i="32"/>
  <c r="L25" i="32"/>
  <c r="AA24" i="32"/>
  <c r="T24" i="32"/>
  <c r="L24" i="32"/>
  <c r="J24" i="32"/>
  <c r="AA23" i="32"/>
  <c r="T23" i="32"/>
  <c r="L23" i="32"/>
  <c r="J23" i="32"/>
  <c r="AA22" i="32"/>
  <c r="T22" i="32"/>
  <c r="L22" i="32"/>
  <c r="J22" i="32"/>
  <c r="AA21" i="32"/>
  <c r="T21" i="32"/>
  <c r="L21" i="32"/>
  <c r="J21" i="32"/>
  <c r="AA20" i="32"/>
  <c r="T20" i="32"/>
  <c r="L20" i="32"/>
  <c r="J20" i="32"/>
  <c r="AA19" i="32"/>
  <c r="L19" i="32"/>
  <c r="AA18" i="32"/>
  <c r="AA17" i="32"/>
  <c r="L17" i="32"/>
  <c r="AA16" i="32"/>
  <c r="AA15" i="32"/>
  <c r="L15" i="32"/>
  <c r="AA14" i="32"/>
  <c r="T14" i="32"/>
  <c r="L14" i="32"/>
  <c r="J14" i="32"/>
  <c r="AA13" i="32"/>
  <c r="L13" i="32"/>
  <c r="J13" i="32"/>
  <c r="AA12" i="32"/>
  <c r="L12" i="32"/>
  <c r="J12" i="32"/>
  <c r="L11" i="32"/>
  <c r="J11" i="32"/>
  <c r="L10" i="32"/>
  <c r="J10" i="32"/>
  <c r="W35" i="31" l="1"/>
  <c r="W34" i="31"/>
  <c r="W33" i="31"/>
  <c r="W32" i="31"/>
  <c r="W30" i="31"/>
  <c r="W29" i="31"/>
  <c r="W28" i="31"/>
  <c r="Q5" i="30"/>
  <c r="P5" i="30"/>
  <c r="O5" i="30"/>
  <c r="L5" i="30"/>
  <c r="K5" i="30"/>
  <c r="C22" i="31" l="1"/>
  <c r="W36" i="31"/>
  <c r="Q92" i="30"/>
  <c r="P92" i="30"/>
  <c r="O92" i="30"/>
  <c r="N92" i="30"/>
  <c r="C58" i="30"/>
  <c r="R5" i="30" l="1"/>
  <c r="P6" i="30" s="1"/>
  <c r="W5" i="30" s="1"/>
  <c r="O97" i="30"/>
  <c r="O98" i="30" s="1"/>
  <c r="N93" i="30"/>
  <c r="P97" i="30"/>
  <c r="P98" i="30" s="1"/>
  <c r="O93" i="30"/>
  <c r="Q97" i="30"/>
  <c r="Q98" i="30" s="1"/>
  <c r="P93" i="30"/>
  <c r="R97" i="30"/>
  <c r="R98" i="30" s="1"/>
  <c r="Q93" i="30"/>
  <c r="O6" i="30" l="1"/>
  <c r="V5" i="30" s="1"/>
  <c r="R6" i="30"/>
  <c r="Q6" i="30"/>
  <c r="X5" i="30" s="1"/>
  <c r="H6" i="30"/>
  <c r="I6" i="30"/>
  <c r="J6" i="30"/>
  <c r="K6" i="30"/>
  <c r="L6" i="30"/>
  <c r="N6" i="30"/>
  <c r="U5" i="30" s="1"/>
  <c r="Y5" i="30" l="1"/>
  <c r="AA47" i="28"/>
  <c r="L47" i="28"/>
  <c r="J47" i="28"/>
  <c r="H47" i="28"/>
  <c r="AA46" i="28"/>
  <c r="L46" i="28"/>
  <c r="J46" i="28"/>
  <c r="AA45" i="28"/>
  <c r="L45" i="28"/>
  <c r="J45" i="28"/>
  <c r="AA69" i="28" l="1"/>
  <c r="L69" i="28"/>
  <c r="J69" i="28"/>
  <c r="H69" i="28"/>
  <c r="AA68" i="28"/>
  <c r="L68" i="28"/>
  <c r="J68" i="28"/>
  <c r="H68" i="28"/>
  <c r="AA67" i="28"/>
  <c r="L67" i="28"/>
  <c r="J67" i="28"/>
  <c r="H67" i="28"/>
  <c r="J66" i="28" l="1"/>
  <c r="J65" i="28"/>
  <c r="J63" i="28"/>
  <c r="H66" i="28"/>
  <c r="AA62" i="28" l="1"/>
  <c r="AA61" i="28"/>
  <c r="AA60" i="28"/>
  <c r="AA59" i="28"/>
  <c r="L62" i="28"/>
  <c r="L61" i="28"/>
  <c r="L60" i="28"/>
  <c r="J62" i="28"/>
  <c r="J61" i="28"/>
  <c r="J60" i="28"/>
  <c r="AA57" i="28"/>
  <c r="L57" i="28"/>
  <c r="J57" i="28"/>
  <c r="AA56" i="28"/>
  <c r="L56" i="28"/>
  <c r="J56" i="28"/>
  <c r="AA54" i="28"/>
  <c r="L54" i="28"/>
  <c r="J54" i="28"/>
  <c r="AA53" i="28" l="1"/>
  <c r="AA52" i="28"/>
  <c r="AA51" i="28"/>
  <c r="AA50" i="28"/>
  <c r="L53" i="28" l="1"/>
  <c r="J53" i="28"/>
  <c r="H53" i="28"/>
  <c r="L52" i="28"/>
  <c r="J52" i="28"/>
  <c r="L51" i="28"/>
  <c r="J51" i="28"/>
  <c r="H51" i="28"/>
  <c r="L50" i="28"/>
  <c r="J50" i="28"/>
  <c r="AA25" i="28" l="1"/>
  <c r="AA26" i="28"/>
  <c r="AA27" i="28"/>
  <c r="AA28" i="28"/>
  <c r="AA29" i="28"/>
  <c r="AA43" i="28" l="1"/>
  <c r="AA37" i="28"/>
  <c r="AA36" i="28"/>
  <c r="AA35" i="28"/>
  <c r="AA34" i="28"/>
  <c r="AA33" i="28"/>
  <c r="AA32" i="28"/>
  <c r="AA31" i="28"/>
  <c r="AA30" i="28"/>
  <c r="AA24" i="28"/>
  <c r="AA22" i="28"/>
  <c r="AA21" i="28"/>
  <c r="AA20" i="28"/>
  <c r="AA19" i="28"/>
  <c r="AA18" i="28"/>
  <c r="AA17" i="28"/>
  <c r="AA16" i="28"/>
  <c r="L43" i="28" l="1"/>
  <c r="J43" i="28"/>
  <c r="L37" i="28" l="1"/>
  <c r="L36" i="28"/>
  <c r="L35" i="28"/>
  <c r="L34" i="28"/>
  <c r="L33" i="28"/>
  <c r="L32" i="28"/>
  <c r="L31" i="28"/>
  <c r="L30" i="28"/>
  <c r="L29" i="28"/>
  <c r="L28" i="28"/>
  <c r="L27" i="28"/>
  <c r="L26" i="28"/>
  <c r="L25" i="28"/>
  <c r="L24" i="28"/>
  <c r="L22" i="28"/>
  <c r="L21" i="28"/>
  <c r="L20" i="28"/>
  <c r="L18" i="28"/>
  <c r="L16" i="28"/>
  <c r="L15" i="28"/>
  <c r="L14" i="28"/>
  <c r="L13" i="28"/>
  <c r="L12" i="28"/>
  <c r="L11" i="28"/>
  <c r="J37" i="28"/>
  <c r="J36" i="28"/>
  <c r="J35" i="28"/>
  <c r="H35" i="28"/>
  <c r="J34" i="28"/>
  <c r="H34" i="28"/>
  <c r="J33" i="28"/>
  <c r="J32" i="28"/>
  <c r="H32" i="28"/>
  <c r="AA15" i="28" l="1"/>
  <c r="T15" i="28"/>
  <c r="J15" i="28"/>
  <c r="AA14" i="28"/>
  <c r="J14" i="28"/>
  <c r="AA13" i="28"/>
  <c r="J13" i="28"/>
  <c r="J24" i="28" l="1"/>
  <c r="J22" i="28"/>
  <c r="J21" i="28"/>
  <c r="J31" i="28" l="1"/>
  <c r="J30" i="28"/>
  <c r="J71" i="28" l="1"/>
  <c r="J12" i="28" l="1"/>
  <c r="J11" i="28"/>
  <c r="I22" i="23" l="1"/>
  <c r="H22" i="23"/>
  <c r="F5" i="15" l="1"/>
  <c r="F4" i="15"/>
  <c r="A48" i="24" l="1"/>
  <c r="A33" i="24"/>
  <c r="A4" i="23" l="1"/>
  <c r="B3" i="24"/>
  <c r="H4" i="23" l="1"/>
  <c r="C6" i="23" s="1"/>
  <c r="Y10" i="32" s="1"/>
  <c r="E1" i="22"/>
  <c r="D12" i="15"/>
  <c r="Y11" i="28" l="1"/>
  <c r="H7" i="23"/>
  <c r="F6" i="23"/>
  <c r="F7" i="23" s="1"/>
  <c r="H31" i="23"/>
  <c r="F31" i="23"/>
  <c r="F32" i="23" s="1"/>
  <c r="C33" i="23" s="1"/>
  <c r="F22" i="23"/>
  <c r="F23" i="23" s="1"/>
  <c r="C24" i="23" s="1"/>
  <c r="F13" i="23"/>
  <c r="F14" i="23" s="1"/>
  <c r="C15" i="23" s="1"/>
  <c r="Y11" i="32" s="1"/>
  <c r="F4" i="23"/>
  <c r="F5" i="23" s="1"/>
  <c r="Y12" i="28" l="1"/>
  <c r="Y12" i="29"/>
  <c r="I40" i="23"/>
  <c r="H40" i="23"/>
  <c r="I31" i="23"/>
  <c r="H13" i="23"/>
  <c r="F74" i="24" l="1"/>
  <c r="F59" i="24"/>
  <c r="F44" i="24"/>
  <c r="F14" i="24"/>
  <c r="F29" i="24"/>
  <c r="D15" i="15" l="1"/>
  <c r="D14" i="15"/>
  <c r="G1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author>
  </authors>
  <commentList>
    <comment ref="H20" authorId="0" shapeId="0" xr:uid="{00000000-0006-0000-0400-000003000000}">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53" authorId="0" shapeId="0" xr:uid="{00000000-0006-0000-0400-000004000000}">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Dolly Alvarez Buitrago</author>
    <author>Jorge</author>
  </authors>
  <commentList>
    <comment ref="H12" authorId="0" shapeId="0" xr:uid="{6E890C92-4A6D-42DD-93F5-BC72E817EC2A}">
      <text>
        <r>
          <rPr>
            <b/>
            <sz val="9"/>
            <color indexed="81"/>
            <rFont val="Tahoma"/>
            <family val="2"/>
          </rPr>
          <t>Dolly Álvarez Buitrago:</t>
        </r>
        <r>
          <rPr>
            <sz val="9"/>
            <color indexed="81"/>
            <rFont val="Tahoma"/>
            <family val="2"/>
          </rPr>
          <t xml:space="preserve">
Organizaciones creadas año 2020</t>
        </r>
      </text>
    </comment>
    <comment ref="H13" authorId="0" shapeId="0" xr:uid="{7B18441C-358D-4CD9-818B-24BE3F62F395}">
      <text>
        <r>
          <rPr>
            <b/>
            <sz val="9"/>
            <color indexed="81"/>
            <rFont val="Tahoma"/>
            <family val="2"/>
          </rPr>
          <t>Dolly Alvarez Buitrago:</t>
        </r>
        <r>
          <rPr>
            <sz val="9"/>
            <color indexed="81"/>
            <rFont val="Tahoma"/>
            <family val="2"/>
          </rPr>
          <t xml:space="preserve">
Seis convenio y 38 contratista en la Dirección de desarrollo. Total 44</t>
        </r>
      </text>
    </comment>
    <comment ref="H19" authorId="1" shapeId="0" xr:uid="{C21D75B8-A90C-4828-B065-982FDDCEF2C5}">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46" authorId="1" shapeId="0" xr:uid="{69C69B9C-72DA-460E-B7D6-A85961B2C819}">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sharedStrings.xml><?xml version="1.0" encoding="utf-8"?>
<sst xmlns="http://schemas.openxmlformats.org/spreadsheetml/2006/main" count="4538" uniqueCount="1010">
  <si>
    <t xml:space="preserve">Referencia </t>
  </si>
  <si>
    <t>Descripción del Riesgo</t>
  </si>
  <si>
    <t>Impacto</t>
  </si>
  <si>
    <t>Causa Inmediata</t>
  </si>
  <si>
    <t>Probabilidad</t>
  </si>
  <si>
    <t>%</t>
  </si>
  <si>
    <t>Procesos</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</si>
  <si>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</si>
  <si>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</si>
  <si>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</si>
  <si>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</si>
  <si>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</si>
  <si>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</si>
  <si>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</si>
  <si>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</si>
  <si>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</si>
  <si>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</si>
  <si>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</si>
  <si>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</si>
  <si>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</si>
  <si>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</si>
  <si>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</si>
  <si>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</si>
  <si>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</si>
  <si>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</si>
  <si>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</si>
  <si>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</si>
  <si>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</si>
  <si>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</si>
  <si>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X</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</si>
  <si>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</si>
  <si>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</si>
  <si>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</si>
  <si>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</si>
  <si>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</si>
  <si>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</si>
  <si>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</si>
  <si>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</si>
  <si>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</si>
  <si>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</si>
  <si>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</si>
  <si>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</si>
  <si>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</si>
  <si>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</si>
  <si>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</si>
  <si>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</si>
  <si>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</si>
  <si>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Objetivo:</t>
  </si>
  <si>
    <t>Impacto 
Inherente</t>
  </si>
  <si>
    <t>Fuente: Adaptado de Curso Riesgo Operativo Universidad del Rosario por Dirección de Gestión y Desempeño Institucional de Función Pública,  2020.</t>
  </si>
  <si>
    <t>Zona de Riesgo Inherente</t>
  </si>
  <si>
    <t>Factor</t>
  </si>
  <si>
    <t>Definición</t>
  </si>
  <si>
    <t>Descripción</t>
  </si>
  <si>
    <t>Eventos relacionados con errores en las actividades que deben realizar los servidores de la organización.</t>
  </si>
  <si>
    <t>Falta de procedimientos</t>
  </si>
  <si>
    <t>Errores de grabación, autorización.</t>
  </si>
  <si>
    <t>Errores en cálculos para pagos internos y externos.</t>
  </si>
  <si>
    <t>Talento 
Humano</t>
  </si>
  <si>
    <t>Incluye Seguridad y Salud en el trabajo.
Se analiza posible dolo e intención frente a la corrupción.</t>
  </si>
  <si>
    <t>Hurto activos</t>
  </si>
  <si>
    <t>Posibles comportamientos no éticos de los  empleados.</t>
  </si>
  <si>
    <t xml:space="preserve">Fraude interno (corrupción, soborno).
</t>
  </si>
  <si>
    <t>Tecnología</t>
  </si>
  <si>
    <t>Eventos relacionados con la infraestructura tecnológica de la entidad.</t>
  </si>
  <si>
    <t>Daño de equipos</t>
  </si>
  <si>
    <t>Caída de aplicaciones.</t>
  </si>
  <si>
    <t>Caída de redes.</t>
  </si>
  <si>
    <t>Errores en programas.</t>
  </si>
  <si>
    <t>Infraestructura</t>
  </si>
  <si>
    <t>Eventos relacionados con la infraestructura física de la entidad.</t>
  </si>
  <si>
    <t>Derrumbes</t>
  </si>
  <si>
    <t>Incendios</t>
  </si>
  <si>
    <t>Inundaciones</t>
  </si>
  <si>
    <t>Daños a activos fijos.</t>
  </si>
  <si>
    <t>Evento Externo</t>
  </si>
  <si>
    <t>Situaciones externas que afectan la entidad.</t>
  </si>
  <si>
    <t>Suplantación de identidad</t>
  </si>
  <si>
    <t>Asalto a la oficina</t>
  </si>
  <si>
    <t>Atentados, vandalismo, orden público</t>
  </si>
  <si>
    <t xml:space="preserve"> Factores de Riesgo</t>
  </si>
  <si>
    <t>Ejecución y Administración de Procesos</t>
  </si>
  <si>
    <t>Pérdidas derivadas de errores en la ejecución y administración de procesos.</t>
  </si>
  <si>
    <t>Fraude Externo</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</si>
  <si>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</si>
  <si>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Fallas Tecnológicas</t>
  </si>
  <si>
    <t>Errores en hardware, software, telecomunicaciones, interrupción de servicios básicos.</t>
  </si>
  <si>
    <t>Relaciones Laborales</t>
  </si>
  <si>
    <t>Pérdidas que surgen de acciones contrarias a las leyes o acuerdos de empleo, salud o seguridad, del pago de demandas por daños personales o de discriminación.</t>
  </si>
  <si>
    <t>Usuarios,  Productos y Prácticas</t>
  </si>
  <si>
    <t>Fallas negligentes o involuntarias de las obligaciones frente a los usuarios y que impiden satisfacer una obligación profesional frente a éstos.</t>
  </si>
  <si>
    <t>Clasificación de Riesgos</t>
  </si>
  <si>
    <t>Frecuencia de la Actividad</t>
  </si>
  <si>
    <t>Muy Baja</t>
  </si>
  <si>
    <t>Baja</t>
  </si>
  <si>
    <t>Muy Alta</t>
  </si>
  <si>
    <t>Pérdida Reputacional</t>
  </si>
  <si>
    <t>Mayor 80%</t>
  </si>
  <si>
    <t>Catastrófico 100%</t>
  </si>
  <si>
    <t>Extremo</t>
  </si>
  <si>
    <t>Alto</t>
  </si>
  <si>
    <t>Moderado</t>
  </si>
  <si>
    <t>Bajo</t>
  </si>
  <si>
    <t>Menor</t>
  </si>
  <si>
    <t>Catastrófico</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</si>
  <si>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</si>
  <si>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</si>
  <si>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</si>
  <si>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</si>
  <si>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</si>
  <si>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</si>
  <si>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</si>
  <si>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</si>
  <si>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0"/>
        <color theme="9" tint="-0.249977111117893"/>
        <rFont val="Arial Narrow"/>
        <family val="2"/>
      </rPr>
      <t>*</t>
    </r>
    <r>
      <rPr>
        <sz val="10"/>
        <rFont val="Arial Narrow"/>
        <family val="2"/>
      </rPr>
      <t>Atributos de</t>
    </r>
    <r>
      <rPr>
        <b/>
        <sz val="10"/>
        <color theme="9" tint="-0.249977111117893"/>
        <rFont val="Arial Narrow"/>
        <family val="2"/>
      </rPr>
      <t xml:space="preserve"> </t>
    </r>
    <r>
      <rPr>
        <sz val="10"/>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</si>
  <si>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</si>
  <si>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</si>
  <si>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</si>
  <si>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</si>
  <si>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</si>
  <si>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Corresponde a la evidencia de la ejecución del control, que es verificable y no manipulable por parte del usuario. Ejemplo: Log de auditoria de un sistema, cartas con firma mecánica, firmas digitales,  actas de Juan o Comités, firma de asistencia a reuniones.</t>
  </si>
  <si>
    <t>Corresponde a la evidencia de la ejecución del control, que es verificable pero podría ser manipulable por parte del usuario. Ejemplo: correos electrónicos, vistos buenos y documentos electrónicos sin seguridad.</t>
  </si>
  <si>
    <t xml:space="preserve">Son aquellos controles que se ejecutan, pero al validar algún tipo de evidencia de su ejecución no es posible determinarla. </t>
  </si>
  <si>
    <r>
      <rPr>
        <b/>
        <sz val="10"/>
        <color theme="9" tint="-0.249977111117893"/>
        <rFont val="Arial Narrow"/>
        <family val="2"/>
      </rPr>
      <t>*Nota 1:</t>
    </r>
    <r>
      <rPr>
        <sz val="10"/>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</si>
  <si>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0"/>
        <color theme="9" tint="-0.249977111117893"/>
        <rFont val="Arial Narrow"/>
        <family val="2"/>
      </rPr>
      <t>*Nota 2:</t>
    </r>
    <r>
      <rPr>
        <sz val="10"/>
        <color theme="1"/>
        <rFont val="Arial Narrow"/>
        <family val="2"/>
      </rPr>
      <t xml:space="preserve"> La entidad deberá implementar una política de reducción del control máximo del 50%, con el fin de evitar que un solo control genere movimientos exagerados dentro de la matriz. (Ejemplo: Control = preventivo (49%) + automático (49%) = 98%, este valor puede generar movimientos de zonas altas o extremas a zonas bajas que distorsionan el análisis).</t>
    </r>
  </si>
  <si>
    <t>Observación</t>
  </si>
  <si>
    <t>Actividades del proceso</t>
  </si>
  <si>
    <t>Líder del proceso</t>
  </si>
  <si>
    <t>Activos de información del proceso</t>
  </si>
  <si>
    <t>Clasificación del Riesgo</t>
  </si>
  <si>
    <t>Tabla Probabilidad. Criterios para definir el nivel de probabilidad</t>
  </si>
  <si>
    <t>Tabla Impacto. Criterios para definir el nivel de impacto</t>
  </si>
  <si>
    <t>Tabla Atributos de para el diseño del control</t>
  </si>
  <si>
    <t>Daños a activos fijos/Eventos externos</t>
  </si>
  <si>
    <t>Falta de capacitación, temas relacionados con el personal</t>
  </si>
  <si>
    <t>Afectación Económica (o presupuestal)</t>
  </si>
  <si>
    <t>Mapa riesgos  propuesto</t>
  </si>
  <si>
    <t>Muy Alta
100%</t>
  </si>
  <si>
    <t>Alta
80%</t>
  </si>
  <si>
    <t>Baja
40%</t>
  </si>
  <si>
    <t>Muy Baja
20%</t>
  </si>
  <si>
    <t>Descripción del Control</t>
  </si>
  <si>
    <t>Posibiidad de incurrir en perdida reputacional</t>
  </si>
  <si>
    <t xml:space="preserve">Frecuencia (No. Veces en que se repite la actividad en un año)  </t>
  </si>
  <si>
    <t xml:space="preserve"> </t>
  </si>
  <si>
    <t>Misión de  la Entidad:</t>
  </si>
  <si>
    <t>Posibilidad de pérdida reputacional y económica</t>
  </si>
  <si>
    <t>Riesgo</t>
  </si>
  <si>
    <t>Datos relacionados con la Probabilidad e Impacto</t>
  </si>
  <si>
    <t xml:space="preserve">Datos Valoración de Controles </t>
  </si>
  <si>
    <t xml:space="preserve">Calculo Requeridos </t>
  </si>
  <si>
    <t>Valoracion del Control 1</t>
  </si>
  <si>
    <t>Impacto Inherente</t>
  </si>
  <si>
    <t xml:space="preserve">Controles y sus Caracteristicas </t>
  </si>
  <si>
    <t xml:space="preserve">Peso </t>
  </si>
  <si>
    <t xml:space="preserve">Tipo </t>
  </si>
  <si>
    <t xml:space="preserve">Implementación </t>
  </si>
  <si>
    <t xml:space="preserve">Preventivo </t>
  </si>
  <si>
    <t xml:space="preserve">Automático
</t>
  </si>
  <si>
    <t>Con Regisro</t>
  </si>
  <si>
    <t>Sin Registro</t>
  </si>
  <si>
    <t xml:space="preserve">Evidencia </t>
  </si>
  <si>
    <t>Total Valoración del Control  1</t>
  </si>
  <si>
    <t>Probabilidad Residual</t>
  </si>
  <si>
    <t>Impacto Residual</t>
  </si>
  <si>
    <t>Automatico</t>
  </si>
  <si>
    <t>Posibilidad de incurrir en perdida reputacional por inconformismo por parte de los funcionarios debido al desarrollo de programas de capacitación fundamentados en la improvisación, sin un estudio previo de las necesidades y prioridades para el fortalecimiento de sus competencias, habilidades y aptitudes laborales, afectando la oportunidad y calidad en la calidad del servicio.</t>
  </si>
  <si>
    <t>40%*40%=</t>
  </si>
  <si>
    <t>Leve</t>
  </si>
  <si>
    <t>Leve 20%</t>
  </si>
  <si>
    <t>Media
60%</t>
  </si>
  <si>
    <t xml:space="preserve">Con Registro  </t>
  </si>
  <si>
    <t xml:space="preserve">El control deja un registro permite evidencia la ejecución del control.
</t>
  </si>
  <si>
    <t>El control no deja registro de la ejecución del control</t>
  </si>
  <si>
    <t xml:space="preserve">La actividad que conlleva el riesgo se ejecuta como máximos 2 veces por año
</t>
  </si>
  <si>
    <t xml:space="preserve">La actividad que conlleva el riesgo se ejecuta de 3 a 24 veces por año
</t>
  </si>
  <si>
    <t xml:space="preserve">La actividad que conlleva el riesgo se ejecuta mínimo 500 veces al año y máximo 5000 veces por año
</t>
  </si>
  <si>
    <t xml:space="preserve">La actividad que conlleva el riesgo se ejecuta más de 5000 veces por año
</t>
  </si>
  <si>
    <t xml:space="preserve">La actividad que conlleva el riesgo se ejecuta de 24 a 500 veces por año
</t>
  </si>
  <si>
    <t>Afectación menor a 10 SMLMV  .</t>
  </si>
  <si>
    <t xml:space="preserve">Entre 10 y 50 SMLMV 
</t>
  </si>
  <si>
    <t xml:space="preserve">Entre 50 y 100 SMLMV 
</t>
  </si>
  <si>
    <t xml:space="preserve">Entre 100 y 500 SMLMV 
</t>
  </si>
  <si>
    <t xml:space="preserve">Mayor a 500 SMLMV 
</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</si>
  <si>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</si>
  <si>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</si>
  <si>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</si>
  <si>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 xml:space="preserve">El riesgo afecta la imagen de la entidad con efecto publicitario sostenido a nivel de sector administrativo, nivel departamental o municipal.
</t>
  </si>
  <si>
    <t xml:space="preserve">El riesgo afecta la imagen de la entidad a nivel nacional, con efecto publicitario sostenido a nivel país
</t>
  </si>
  <si>
    <t>40%*25%= 10,00%
40%-10,00%=  30,00%</t>
  </si>
  <si>
    <t>RI</t>
  </si>
  <si>
    <r>
      <t>RR</t>
    </r>
    <r>
      <rPr>
        <sz val="12"/>
        <color rgb="FF000000"/>
        <rFont val="Calibri"/>
        <family val="2"/>
      </rPr>
      <t xml:space="preserve"> (1)</t>
    </r>
  </si>
  <si>
    <r>
      <t xml:space="preserve">RI  </t>
    </r>
    <r>
      <rPr>
        <sz val="12"/>
        <color rgb="FF000000"/>
        <rFont val="Calibri"/>
        <family val="2"/>
      </rPr>
      <t>(1)</t>
    </r>
  </si>
  <si>
    <t>RR (2)</t>
  </si>
  <si>
    <t>RI  (2)</t>
  </si>
  <si>
    <t xml:space="preserve">Zona de Riesgo </t>
  </si>
  <si>
    <t>Media</t>
  </si>
  <si>
    <t>El profesional responsable del sistema de Gestión en Seguridad y Salud en el trabaja verifica el cumplimiento de las actividades consignadas en el Plan de SST, de conformidad con las normas vigentes y las necesidades de la Entidad.</t>
  </si>
  <si>
    <t>El Coordinador  del grupo de gestión Humana o quien desarrolla la función, verifica el cumplimiento de los lineamientos en materia de evaluación del desempeño, establecidos por el ente regulador o instancias competentes, a traves de la revisión de la Plataforma Sistema de Evaluación del desempeño de la Comisión Nacional del Servicio Civil.</t>
  </si>
  <si>
    <t xml:space="preserve">El profesional especializado hace seguimiento al cumplimiento de los programas establecidos en el PIC a traves del XXXX  </t>
  </si>
  <si>
    <t xml:space="preserve">Posibilidad de incurrir en perdida reputacional por  sanción por parte de las entidades competentes en la asignación del presupuesto para entrenamientos y capacitaciones debido al  incumplimiento de las metas y objetivos establecidos  en el PIC
</t>
  </si>
  <si>
    <t>Tabla Atributos de para el diseño del control 1</t>
  </si>
  <si>
    <t>Tabla Atributos de para el diseño del control 3</t>
  </si>
  <si>
    <t>Tabla Atributos de para el diseño del control 4</t>
  </si>
  <si>
    <t>Tabla Atributos de para el diseño del control 5</t>
  </si>
  <si>
    <t>Total Valoración del Control  2</t>
  </si>
  <si>
    <t>Total Valoración del Control  3</t>
  </si>
  <si>
    <t>Total Valoración del Control  4</t>
  </si>
  <si>
    <t>Total Valoración del Control  5</t>
  </si>
  <si>
    <r>
      <t xml:space="preserve">Control 5
</t>
    </r>
    <r>
      <rPr>
        <sz val="12"/>
        <rFont val="Arial Narrow"/>
        <family val="2"/>
      </rPr>
      <t xml:space="preserve">
El profesional especializado hace seguimiento al cumplimiento de los programas establecidos en el PIC a traves del XXXX  </t>
    </r>
  </si>
  <si>
    <t>Valoracion del Control 2</t>
  </si>
  <si>
    <t>Valoracion del Control 4</t>
  </si>
  <si>
    <t>Posibilidad de  incurrir perdida reputacional por sanciones del ente de control debido a la inoportuidad en la calificación y evaluación  del desempeño laboral de los empleados publicos.</t>
  </si>
  <si>
    <t>40%*50%= 30,00%
40%- 20,00%= 20,00%</t>
  </si>
  <si>
    <t>Muy  Baja</t>
  </si>
  <si>
    <t>Moderado 60%</t>
  </si>
  <si>
    <t>Gestion del Mejoramiento</t>
  </si>
  <si>
    <t>Revisar y actualizar mecanismos de seguimiento y evaluar los resultados obtenidos, mediante  revisión periódica de autodiagnóstico, encaminados a promover la mejora continua en los procesos de gestión de la entidad, desarrollando de forma eficiente las capacidades institucionales.</t>
  </si>
  <si>
    <t>Inicia con la revisión y seguimiento de los resultados obtenidos de desempeño de los procesos y con base en los autodiagnósticos, logrando la actualización de los procesos del sistema. Aplica para los procesos que conforman el modelo de la entidad.</t>
  </si>
  <si>
    <t>Mitigar</t>
  </si>
  <si>
    <t>Transferir</t>
  </si>
  <si>
    <t>TRATAMIENTO RIESGO</t>
  </si>
  <si>
    <t>Marzo 30 de 2021</t>
  </si>
  <si>
    <t>Junio 30
Diciembre 31</t>
  </si>
  <si>
    <r>
      <rPr>
        <sz val="10"/>
        <color rgb="FFFF0000"/>
        <rFont val="Arial Narrow"/>
        <family val="2"/>
      </rPr>
      <t>Po</t>
    </r>
    <r>
      <rPr>
        <sz val="10"/>
        <color theme="1"/>
        <rFont val="Arial Narrow"/>
        <family val="2"/>
      </rPr>
      <t>r quejas o reclamos de la ciudadania en general o sanciones por entes de control de indole administrativo o disciplinario.</t>
    </r>
  </si>
  <si>
    <t>Validar el cumplimiento de las caracteristica y criterios establecidos para la conformidad de los productos o servicios de la Unidad, estableciendo una lista de chequeo en cumplimiento de las caracteristicas y condiciones del producto o servicio</t>
  </si>
  <si>
    <t>20%*40%= 8,00%
20%- 8,00%=  12%</t>
  </si>
  <si>
    <r>
      <rPr>
        <sz val="10"/>
        <color rgb="FFFF0000"/>
        <rFont val="Arial Narrow"/>
        <family val="2"/>
      </rPr>
      <t>Posibilidad de perdida</t>
    </r>
    <r>
      <rPr>
        <sz val="10"/>
        <color theme="1"/>
        <rFont val="Arial Narrow"/>
        <family val="2"/>
      </rPr>
      <t xml:space="preserve"> reputacional y economica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</si>
  <si>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r>
      <t>Debido</t>
    </r>
    <r>
      <rPr>
        <sz val="10"/>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</si>
  <si>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t xml:space="preserve">Sanciones economicas, sociales o judiciales por la prestación de un servicio o producto no conforme con los criterios establecidos para la prestación de un servicio o producto con los estandares de calidad y/o a los términos o condiciones establecidas contractualmente. </t>
  </si>
  <si>
    <t>Identificación del Riesgo</t>
  </si>
  <si>
    <t>Análisis del Riesgo Inherente</t>
  </si>
  <si>
    <t>Evaluación del riesgo - Valoración de los controles</t>
  </si>
  <si>
    <t>Evaluación del riesgo - Nivel del riesgo residual</t>
  </si>
  <si>
    <t>Impacto Residual Final</t>
  </si>
  <si>
    <t>Probabilidad Residual Final</t>
  </si>
  <si>
    <t>TABLA DE PROBABILIDAD</t>
  </si>
  <si>
    <t>El cual sera revisado y validado posteriormente por la Dirección de Investigación y Planeación o por la Dirección de Desarrollo de las Organizaciones Solidarias.</t>
  </si>
  <si>
    <t>El líder responsable del proceso respectivo donde se presta el servicio o producto, verificará el cumplimiento de las caracteristica y criterios establecidos para la conformidad de los productos o servicios de la Unidad.</t>
  </si>
  <si>
    <t>El Director Técnico del área donde se lleva a cavo la prestación del producto o servicio respectivo, validará el cumplimiento de los requisitos, caracteristicas y criterios establecidos para la conformidad de los productos o servicios de la Unidad.</t>
  </si>
  <si>
    <t>12%*40%= 4,80%
12%- 5,00%=  7,20%</t>
  </si>
  <si>
    <r>
      <rPr>
        <sz val="10"/>
        <color rgb="FFFF0000"/>
        <rFont val="Arial Narrow"/>
        <family val="2"/>
      </rPr>
      <t>Posibiidad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documentos que se encuentran disponible para el uso de los funcionarios o para consulta de la ciudadania en general. </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</si>
  <si>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ciudadania en general. </t>
    </r>
    <r>
      <rPr>
        <sz val="10"/>
        <color theme="1"/>
        <rFont val="Arial Narrow"/>
        <family val="2"/>
      </rPr>
      <t xml:space="preserve">
 </t>
    </r>
  </si>
  <si>
    <t xml:space="preserve">El líder de proceso responsable de actualizar y socializar los documentos aprobados, realizará el aseguramiento de los documentos que se encuentran disponible para el uso de los funcionarios o para consulta de la ciudadania en general. </t>
  </si>
  <si>
    <r>
      <rPr>
        <b/>
        <sz val="12"/>
        <color rgb="FFFF0000"/>
        <rFont val="Arial Narrow"/>
        <family val="2"/>
      </rPr>
      <t>Control 3</t>
    </r>
    <r>
      <rPr>
        <b/>
        <sz val="12"/>
        <color theme="9" tint="-0.249977111117893"/>
        <rFont val="Arial Narrow"/>
        <family val="2"/>
      </rPr>
      <t xml:space="preserve">
El líder de proceso responsable de actualizar y socializar los documentos aprobados, realizará el aseguramiento de los documentos que se encuentran disponible para el uso de los funcionarios o para consulta de la ciudadania en general. </t>
    </r>
    <r>
      <rPr>
        <sz val="12"/>
        <rFont val="Arial Narrow"/>
        <family val="2"/>
      </rPr>
      <t xml:space="preserve">
</t>
    </r>
  </si>
  <si>
    <t>20%*30%= 6,00%
20%- 6,00%=  14%</t>
  </si>
  <si>
    <t xml:space="preserve">El profesional responsable de revisión y actualización de documentos, verificará que la última versión vigente se encuentre disponible para el uso de los funcionarios o para consulta de la ciudadania en general. </t>
  </si>
  <si>
    <t>Profesional líder de mejoramiento</t>
  </si>
  <si>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</si>
  <si>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Posibiidad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</si>
  <si>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Por</t>
    </r>
    <r>
      <rPr>
        <sz val="10"/>
        <color theme="1"/>
        <rFont val="Arial Narrow"/>
        <family val="2"/>
      </rPr>
      <t xml:space="preserve"> la presentación de un bajo desempeño institucional y no atención oportuna de la prestación de los servicios a cargo de la entidad.</t>
    </r>
  </si>
  <si>
    <r>
      <rPr>
        <sz val="11"/>
        <color rgb="FFFF0000"/>
        <rFont val="Arial Narrow"/>
        <family val="2"/>
      </rPr>
      <t>Posibiidad de incurri</t>
    </r>
    <r>
      <rPr>
        <sz val="11"/>
        <color theme="1"/>
        <rFont val="Arial Narrow"/>
        <family val="2"/>
      </rPr>
      <t>r en perdida repuacional y económica</t>
    </r>
  </si>
  <si>
    <t xml:space="preserve">Mayor </t>
  </si>
  <si>
    <t>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</si>
  <si>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r>
      <t xml:space="preserve">Control 4
</t>
    </r>
    <r>
      <rPr>
        <sz val="12"/>
        <rFont val="Arial Narrow"/>
        <family val="2"/>
      </rPr>
      <t xml:space="preserve">
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r>
  </si>
  <si>
    <t xml:space="preserve">El profesional líder del Proceso de Mejoramiento, realizará seguimientos conjuntos con los líderes de procesos de la entidad, de forma periodica, de las oportunidades de mejora, observaciones, recomendciones y hallazgos provenientes de diferentes fuentes, con el fin que se implementen o se realicen acciones de mejora con el fin de atender la gestión institucional. 
</t>
  </si>
  <si>
    <t>Lider Proceso de Gestión de Mejoramiento</t>
  </si>
  <si>
    <t>TABLA DE IMPACTO</t>
  </si>
  <si>
    <t xml:space="preserve">Menor 40% </t>
  </si>
  <si>
    <t>Matriz de calor Riesgo Inherente</t>
  </si>
  <si>
    <t>Matriz de calor Riesgo Residual</t>
  </si>
  <si>
    <t>ZOA DE RIESGO</t>
  </si>
  <si>
    <t>Director de Investigación y Planeación
Director de Desarrollo de las organizaciones Solidarias</t>
  </si>
  <si>
    <t>Junio 30
Diciembre 31</t>
  </si>
  <si>
    <t>Criterios de impacto</t>
  </si>
  <si>
    <t>Corresponde a la evidencia de la ejecución del control, que es verificable y no manipulable por parte del usuario. Ejemplo: Log de auditoria de un sistema, cartas con firma mecánica, firmas digitales,  actas de Juntas o Comités, firma de asistencia a reuniones.</t>
  </si>
  <si>
    <t>Posibilidad de perdida reputacional y economica por planificación institucional que no responde a las necesidades reales del sector solidario, debido que no se tuvo en cuenta el Plan Nacional de Desarrollo y la Planeación Estratégica y los requerimientos y necesidades del sector solidario.</t>
  </si>
  <si>
    <t>Posibiidad de perdida reputacional y económica por uso de mecanismos de administración de riesgos inadecuados y deficiente deteción temparana de riesgos, debido a fallas en la identificación de riesgos y estrategias para combatirlos, y a la implementación de controles por los responsables de su administración.</t>
  </si>
  <si>
    <t>Verificación, ajustes e implementación periodica del mapa de riesgos de procesos.</t>
  </si>
  <si>
    <t>40%*30%= 12,0%
40%- 12%= 28,0%</t>
  </si>
  <si>
    <t xml:space="preserve">Valoracion del Control </t>
  </si>
  <si>
    <t>Fraude Interno - Corrupción</t>
  </si>
  <si>
    <t>Director Nacional
Director de Investigación y Planeación
Director de Desarrollo de las organizaciones Solidarias
Líderes de Procesos</t>
  </si>
  <si>
    <t>1. Formulación de la Planeación estratégica Institucional de acuerdo a los lineamiento del gobierno nacional y necesidades del sector solidario.
2. Monitoreo y seguimiento de los Indicadores de la UAEOS: en el plan Nacional de Desarrollo, Plan Sectorial, Plan Estratégico y Plan de acción de la entidad, y presentados al Comité de Gestión y Desempeño Institucional.</t>
  </si>
  <si>
    <r>
      <rPr>
        <sz val="10"/>
        <color rgb="FFFF0000"/>
        <rFont val="Arial Narrow"/>
        <family val="2"/>
      </rPr>
      <t>Debido</t>
    </r>
    <r>
      <rPr>
        <sz val="10"/>
        <rFont val="Arial Narrow"/>
        <family val="2"/>
      </rPr>
      <t xml:space="preserve"> a la falta de actualización de las herramientas para la gestión y Administración de Riesgos en la entidad.
</t>
    </r>
    <r>
      <rPr>
        <sz val="10"/>
        <color rgb="FFFF0000"/>
        <rFont val="Arial Narrow"/>
        <family val="2"/>
      </rPr>
      <t xml:space="preserve">
</t>
    </r>
    <r>
      <rPr>
        <sz val="10"/>
        <color theme="1"/>
        <rFont val="Arial Narrow"/>
        <family val="2"/>
      </rPr>
      <t xml:space="preserve">
 </t>
    </r>
  </si>
  <si>
    <t>La identificación de riesgos y sus controles para combatirlos  no son los adecuados para reducir, evitar o compartir los riesgos.</t>
  </si>
  <si>
    <t>Actualizar y socializar las herramientas para la Administración de riesgos de la entidad (Política de administración de riesgos, formatos, manual y procedimientos) de acuerdo con la normatividad y lineamiento vigentes.</t>
  </si>
  <si>
    <t>PROCESO</t>
  </si>
  <si>
    <t>PDE</t>
  </si>
  <si>
    <r>
      <rPr>
        <sz val="10"/>
        <color rgb="FFFF0000"/>
        <rFont val="Arial Narrow"/>
        <family val="2"/>
      </rPr>
      <t>Debido</t>
    </r>
    <r>
      <rPr>
        <sz val="10"/>
        <rFont val="Arial Narrow"/>
        <family val="2"/>
      </rPr>
      <t xml:space="preserve"> a la no ejecución de los proyectos de inversión. 
</t>
    </r>
  </si>
  <si>
    <r>
      <rPr>
        <sz val="10"/>
        <color rgb="FFFF0000"/>
        <rFont val="Arial Narrow"/>
        <family val="2"/>
      </rPr>
      <t>Posibilidad de perdida</t>
    </r>
    <r>
      <rPr>
        <sz val="10"/>
        <color theme="1"/>
        <rFont val="Arial Narrow"/>
        <family val="2"/>
      </rPr>
      <t xml:space="preserve"> económica y reputacional por la devolución de recursos de inversión asignados a la entidad, </t>
    </r>
    <r>
      <rPr>
        <sz val="10"/>
        <color rgb="FFFF0000"/>
        <rFont val="Arial Narrow"/>
        <family val="2"/>
      </rPr>
      <t>debido</t>
    </r>
    <r>
      <rPr>
        <sz val="10"/>
        <color theme="1"/>
        <rFont val="Arial Narrow"/>
        <family val="2"/>
      </rPr>
      <t xml:space="preserve"> a la no ejecución de los proyectos de inversión o fallas en la formulación en sus diferentes etapas. 
</t>
    </r>
  </si>
  <si>
    <t>Verificar el estado de actualización de los planes, programas y proyectos en el SUIP Y SPI y alertar sobre acciones a ejecutar por parte de los formuladores.</t>
  </si>
  <si>
    <t>Validar el cumplimiento de las actualizaciones de los planes, programas y proyectos por parte de los formuladores.</t>
  </si>
  <si>
    <t>Omisión del envío de información o bases de datos, necesarios para la realización de las operaciones estadísticas internas (gestión institucional) o externas (Sector Solidario).</t>
  </si>
  <si>
    <t>Diseñar y actualizar el  Plan Estadístico Institucional, las fichas de cada operación estadística y las herramientas de recolección de información  internas y externas</t>
  </si>
  <si>
    <t>Actualizar el Plan Estadístico Institucional, las fichas de operaciones estadísticas y las herramientas de recolección</t>
  </si>
  <si>
    <t>Coordinación Grupo de Planeación y Estadística.
Profesional Especializado</t>
  </si>
  <si>
    <t>Verificación y consistencia de la información para su procesamiento.</t>
  </si>
  <si>
    <t>Realizar reportes de las operaciones estadísticas conforme a su periodicidad, verificando los criterios de calidad estadística.</t>
  </si>
  <si>
    <t>La información o bases de datos de la entidad sea manipulada por personas no autorizadas.</t>
  </si>
  <si>
    <t>Restricción del acceso a la información y a las bases de datos de operaciones estadísticas a personal no autorizado.</t>
  </si>
  <si>
    <t>Coordinador Grupo de Planeación y Estadística</t>
  </si>
  <si>
    <t>Posibilidad de pérdida reputacional</t>
  </si>
  <si>
    <t>Coordinación 
Grupo de Educación e Investigación</t>
  </si>
  <si>
    <t>Posibilidad de pérdida reputacional y pérdida económica</t>
  </si>
  <si>
    <t xml:space="preserve">Carencia de un desarrollo tecnológico integrado (para todos los canales de atención) que genere alertas preventivas, estadísticas y permita evidenciar la trazabilidad de las peticiones  </t>
  </si>
  <si>
    <t>Generar mecanismos de alerta temprana para recordar las peticiones asignadas a las diferentes áreas de la entidad.</t>
  </si>
  <si>
    <t>Remitir al menos dos veces por mes, a los jefes de cada área, la relación de peticiones pendientes</t>
  </si>
  <si>
    <t>Profesional Oficina de Servicio al ciudadano</t>
  </si>
  <si>
    <t>Socializar las consecuencias de incurrir en actos de corrupción por no observar el marco normativo aplicable</t>
  </si>
  <si>
    <r>
      <t xml:space="preserve">Por sanciones por parte de los entes de control e </t>
    </r>
    <r>
      <rPr>
        <sz val="10"/>
        <color rgb="FFFF0000"/>
        <rFont val="Arial Narrow"/>
        <family val="2"/>
      </rPr>
      <t>insatisfacción de los funcionarios de la entidad</t>
    </r>
  </si>
  <si>
    <r>
      <rPr>
        <sz val="10"/>
        <color rgb="FFFF0000"/>
        <rFont val="Arial Narrow"/>
        <family val="2"/>
      </rPr>
      <t>Debido</t>
    </r>
    <r>
      <rPr>
        <sz val="10"/>
        <color theme="1"/>
        <rFont val="Arial Narrow"/>
        <family val="2"/>
      </rPr>
      <t xml:space="preserve"> a la vinculación de los servidores públicos con documentación no idónea o sin el cumplimiento de los requisitos establecidos en la normatividad vigente.</t>
    </r>
  </si>
  <si>
    <t>Conflicto de Intereses</t>
  </si>
  <si>
    <t xml:space="preserve">El profesional  responsable verifica la documentación presentada por el aspirante  frente a los requisitos establecidos el Manual especifico de Funciones y Competencias de la entidad, para posteriormente ser validado y aprobado por el Coordinador del área de gestión Humana. </t>
  </si>
  <si>
    <t>Verificación de la documentación en la plataforma de SIGEP II y cumplimiento de la normatividad vigente.</t>
  </si>
  <si>
    <r>
      <rPr>
        <sz val="10"/>
        <color rgb="FFFF0000"/>
        <rFont val="Arial Narrow"/>
        <family val="2"/>
      </rPr>
      <t>Po</t>
    </r>
    <r>
      <rPr>
        <sz val="10"/>
        <color theme="1"/>
        <rFont val="Arial Narrow"/>
        <family val="2"/>
      </rPr>
      <t xml:space="preserve">r sanciones por entes de control o demandas por pagos inadecuados en la nomina </t>
    </r>
  </si>
  <si>
    <t>Revisión, validación y verificación de la preliquidación de nomina, para solicitud de PAC y  nomina mensual para su pago.</t>
  </si>
  <si>
    <t>Profesional Universitario Grupo de Gestión Humana
Coordinador Grupo de Gestión Humana
Subdirector Nacional</t>
  </si>
  <si>
    <t>Por demandas generadas por accidentes de trabajo o
enfermedades laborales</t>
  </si>
  <si>
    <t>Reportar a la ARL oportunamente los accidentes de trabajo y los casos positivos de Covid - 19.</t>
  </si>
  <si>
    <t>Grupo de Gestión Humana
Coordinador Grupo de Gestión Humana</t>
  </si>
  <si>
    <t>Posibilidad de  incurrir perdida reputacional</t>
  </si>
  <si>
    <t>Por no tener acceso a los archivos de historias laborales</t>
  </si>
  <si>
    <r>
      <t xml:space="preserve">Debido </t>
    </r>
    <r>
      <rPr>
        <sz val="10"/>
        <rFont val="Arial Narrow"/>
        <family val="2"/>
      </rPr>
      <t>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</si>
  <si>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Cargue información de tiempos laborados y salarios en la plataforma CETIL, previa verificación y validación de la información en las Historia Laborales de los exfuncionarios y funcionarios de la Entidad.</t>
  </si>
  <si>
    <t>Coordinador Grupo de Gestión Humana.</t>
  </si>
  <si>
    <t>Selección del rubro de Funcionamiento o inversión diferente al requerido.</t>
  </si>
  <si>
    <r>
      <rPr>
        <sz val="10"/>
        <color rgb="FFFF0000"/>
        <rFont val="Arial Narrow"/>
        <family val="2"/>
      </rPr>
      <t>Debido</t>
    </r>
    <r>
      <rPr>
        <sz val="10"/>
        <color theme="1"/>
        <rFont val="Arial Narrow"/>
        <family val="2"/>
      </rPr>
      <t xml:space="preserve"> a liquidación en la selección de los rubros de funcionamiento o inversión.</t>
    </r>
  </si>
  <si>
    <t>Verificación y cumplimiento cronograma remitido por el área correspondiente, aprobación por la Dirección Nacional</t>
  </si>
  <si>
    <t>Grupo de Gestión Humana
Subdirección Nacional
Grupo de Gestión Financiera</t>
  </si>
  <si>
    <r>
      <rPr>
        <sz val="10"/>
        <color rgb="FFFF0000"/>
        <rFont val="Arial Narrow"/>
        <family val="2"/>
      </rPr>
      <t>Debido</t>
    </r>
    <r>
      <rPr>
        <sz val="10"/>
        <rFont val="Arial Narrow"/>
        <family val="2"/>
      </rPr>
      <t xml:space="preserve"> a incumplimiento de los estándares de imagen corporativa, contenido inadecuado para publicaciones, o publicaciones que no han sido autorizadas. </t>
    </r>
  </si>
  <si>
    <r>
      <rPr>
        <sz val="10"/>
        <color rgb="FFFF0000"/>
        <rFont val="Arial Narrow"/>
        <family val="2"/>
      </rPr>
      <t xml:space="preserve">Posibilidad </t>
    </r>
    <r>
      <rPr>
        <sz val="10"/>
        <rFont val="Arial Narrow"/>
        <family val="2"/>
      </rPr>
      <t>de perdida reputacional</t>
    </r>
    <r>
      <rPr>
        <sz val="10"/>
        <color theme="1"/>
        <rFont val="Arial Narrow"/>
        <family val="2"/>
      </rPr>
      <t xml:space="preserve">, </t>
    </r>
    <r>
      <rPr>
        <sz val="10"/>
        <color rgb="FFFF0000"/>
        <rFont val="Arial Narrow"/>
        <family val="2"/>
      </rPr>
      <t>debido</t>
    </r>
    <r>
      <rPr>
        <sz val="10"/>
        <color theme="1"/>
        <rFont val="Arial Narrow"/>
        <family val="2"/>
      </rPr>
      <t xml:space="preserve"> a incumplimiento de los estándares de imagen corporativa, contenido inadecuado para publicaciones, o publicaciones que no han sido autorizadas. </t>
    </r>
  </si>
  <si>
    <t>El líder responsable del proceso, verificará  que la publicación y su contenido sea el previamente revisado y autorizado, en los tiempos y parámetros definidos.</t>
  </si>
  <si>
    <t>Verificar el cumplimiento en la publicación de cada uno de los contenidos autorizados por el líder de proceso.</t>
  </si>
  <si>
    <t>Líder del Proceso de Comunicación y Prensa</t>
  </si>
  <si>
    <t>Posibilidad de incurrir en perdida reputacional</t>
  </si>
  <si>
    <t>Falta de control en la recolección de la información que se produce en la UAEOS</t>
  </si>
  <si>
    <t>Semanalmente mediante Consejo de  redacción el líder de proceso, verificará que la información que se produzca desde la UAEOS, se recolecte y difunda oportunamente a través de los canales establecidos para tal fin.</t>
  </si>
  <si>
    <t>Soporte técnico del aplicativo SIIA en su programación y desarrollo de los  módulos que lo integran</t>
  </si>
  <si>
    <r>
      <rPr>
        <sz val="11"/>
        <color rgb="FFFF0000"/>
        <rFont val="Arial Narrow"/>
        <family val="2"/>
      </rPr>
      <t>Debido</t>
    </r>
    <r>
      <rPr>
        <sz val="11"/>
        <color theme="1"/>
        <rFont val="Arial Narrow"/>
        <family val="2"/>
      </rPr>
      <t xml:space="preserve"> al inadecuado funcionamiento del aplicativo SIIA</t>
    </r>
  </si>
  <si>
    <r>
      <rPr>
        <sz val="11"/>
        <color rgb="FFFF0000"/>
        <rFont val="Arial Narrow"/>
        <family val="2"/>
      </rPr>
      <t>Posibilidad</t>
    </r>
    <r>
      <rPr>
        <sz val="11"/>
        <color theme="1"/>
        <rFont val="Arial Narrow"/>
        <family val="2"/>
      </rPr>
      <t xml:space="preserve"> de pérdida económica y pérdida reputacional </t>
    </r>
    <r>
      <rPr>
        <sz val="11"/>
        <color rgb="FFFF0000"/>
        <rFont val="Arial Narrow"/>
        <family val="2"/>
      </rPr>
      <t>debido</t>
    </r>
    <r>
      <rPr>
        <sz val="11"/>
        <color theme="1"/>
        <rFont val="Arial Narrow"/>
        <family val="2"/>
      </rPr>
      <t xml:space="preserve"> al  inadecuado funcionamiento del aplicativo SIIA</t>
    </r>
  </si>
  <si>
    <t>Ejercer presión para agilizar la revisión de solicitudes de acreditación, no permitiendo la verificación de cumplimiento de requisitos</t>
  </si>
  <si>
    <r>
      <rPr>
        <sz val="11"/>
        <color rgb="FFFF0000"/>
        <rFont val="Arial Narrow"/>
        <family val="2"/>
      </rPr>
      <t>Debido</t>
    </r>
    <r>
      <rPr>
        <sz val="11"/>
        <color theme="1"/>
        <rFont val="Arial Narrow"/>
        <family val="2"/>
      </rPr>
      <t xml:space="preserve"> a la emisión de concepto favorable a solicitudes de acreditación sin el lleno de cumplimiento de requisitos.</t>
    </r>
  </si>
  <si>
    <r>
      <rPr>
        <sz val="11"/>
        <color rgb="FFFF0000"/>
        <rFont val="Arial Narrow"/>
        <family val="2"/>
      </rPr>
      <t>Posibilidad</t>
    </r>
    <r>
      <rPr>
        <sz val="11"/>
        <color theme="1"/>
        <rFont val="Arial Narrow"/>
        <family val="2"/>
      </rPr>
      <t xml:space="preserve"> de pérdida económica y pérdida reputacional</t>
    </r>
    <r>
      <rPr>
        <sz val="11"/>
        <color rgb="FFFF0000"/>
        <rFont val="Arial Narrow"/>
        <family val="2"/>
      </rPr>
      <t xml:space="preserve"> debido</t>
    </r>
    <r>
      <rPr>
        <sz val="11"/>
        <color theme="1"/>
        <rFont val="Arial Narrow"/>
        <family val="2"/>
      </rPr>
      <t xml:space="preserve"> a la emisión de concepto favorable a solicitudes de acreditación sin el lleno de cumplimiento de requisitos </t>
    </r>
  </si>
  <si>
    <t>Posibilidad de pérdida económica y  reputacional</t>
  </si>
  <si>
    <t>Falta de conocimiento de los referentes doctrinales de la UAEOS por profesionales que desarrollan investigaciones.</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</si>
  <si>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desarrollos investigativos que no se alinean a los referentes doctrinales institucionales. </t>
    </r>
  </si>
  <si>
    <t>Expedición de certificaciones de formación sin el cumplimiento de requisitos</t>
  </si>
  <si>
    <t xml:space="preserve">Debido a la emisión de certificados de procesos de formación sin el correspondiente cumplimiento de requisitos </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</si>
  <si>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</si>
  <si>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t xml:space="preserve">Posibilidad de pérdida económica y reputacional </t>
  </si>
  <si>
    <t xml:space="preserve">
Debilidad en el diagnostico socio empresarial </t>
  </si>
  <si>
    <r>
      <t>Debido</t>
    </r>
    <r>
      <rPr>
        <sz val="10"/>
        <rFont val="Arial Narrow"/>
        <family val="2"/>
      </rPr>
      <t xml:space="preserve"> a organizaciones solidarias que no son perdurables y sostenibles en el tiempo.</t>
    </r>
  </si>
  <si>
    <t>Dirección de Desarrollo</t>
  </si>
  <si>
    <t>Coaccionar a los funcionarios, contratistas o supervisores  de la Unidad</t>
  </si>
  <si>
    <t>x</t>
  </si>
  <si>
    <t>Posibilidad de pérdida económica</t>
  </si>
  <si>
    <t>Inventarios desactualizados</t>
  </si>
  <si>
    <r>
      <rPr>
        <sz val="10"/>
        <color rgb="FFFF0000"/>
        <rFont val="Arial Narrow"/>
        <family val="2"/>
      </rPr>
      <t xml:space="preserve">Debido </t>
    </r>
    <r>
      <rPr>
        <sz val="10"/>
        <color theme="1"/>
        <rFont val="Arial Narrow"/>
        <family val="2"/>
      </rPr>
      <t xml:space="preserve"> a extravio, sustracción,  fallas en la relación e identificación de los bienes, o administración de inventarios.</t>
    </r>
  </si>
  <si>
    <t xml:space="preserve">El profesional Especializado responsable de Inventarios, verifica cantidad y descripción de bienes contra factura, hoja de inventarios individual y diligenciamiento de los registros correspondientes de inventarios.           
</t>
  </si>
  <si>
    <t>Profesional Especializado Grupo de Gestión Administrativa</t>
  </si>
  <si>
    <t>Disponer de un área inadecuada para el deposito provisional de los recursos de Caja Menor.</t>
  </si>
  <si>
    <r>
      <rPr>
        <sz val="10"/>
        <color rgb="FFFF0000"/>
        <rFont val="Arial Narrow"/>
        <family val="2"/>
      </rPr>
      <t>Debido</t>
    </r>
    <r>
      <rPr>
        <sz val="10"/>
        <color theme="1"/>
        <rFont val="Arial Narrow"/>
        <family val="2"/>
      </rPr>
      <t xml:space="preserve">  a sustracción de los recursos asignados a caja menor.</t>
    </r>
  </si>
  <si>
    <t>Disponer de efectivo en montos no superiores a $500.000.</t>
  </si>
  <si>
    <t xml:space="preserve">Planear y programar las erogaciones de recursos de caja menor con base en necesidades estimadas o solicitudes de recursos por los diferentes conceptos. </t>
  </si>
  <si>
    <t>Desconocimiento del Plan Institucional de Gestión Ambiental - PIGA y de las actividades  que lo contemplan.</t>
  </si>
  <si>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</si>
  <si>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</si>
  <si>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t>Socialización del Plan Institucional de Gestión Ambiental - PIGA y a su desarrollo y seguimiento a sus actividades.</t>
  </si>
  <si>
    <t>Socializar el Plan Institucional de Gestión Ambiental - PIGA en el primer semestre del año y realizar seguimiento semestralmente en el desarrollo y cumplimiento de las actividades programadas.</t>
  </si>
  <si>
    <t xml:space="preserve">Grupo de Gestión Administrativa
Grupo de Planeación y Estadística </t>
  </si>
  <si>
    <t>Nivel de acceso de personal no autorizado a la áreas de la Entidad</t>
  </si>
  <si>
    <r>
      <rPr>
        <sz val="11"/>
        <color rgb="FFFF0000"/>
        <rFont val="Arial Narrow"/>
        <family val="2"/>
      </rPr>
      <t>Debido</t>
    </r>
    <r>
      <rPr>
        <sz val="10"/>
        <color theme="1"/>
        <rFont val="Arial Narrow"/>
        <family val="2"/>
      </rPr>
      <t xml:space="preserve"> a sustracción de los bienes.</t>
    </r>
  </si>
  <si>
    <t>Verificación identidad del personal autorizado a accesar a la Entidad.</t>
  </si>
  <si>
    <t>Grupo de Gestión Administrativa
Todos los funcionarios de la Entidad</t>
  </si>
  <si>
    <t>GAD 01</t>
  </si>
  <si>
    <t>GAD 02</t>
  </si>
  <si>
    <t>GAD 03</t>
  </si>
  <si>
    <t>GAD 04</t>
  </si>
  <si>
    <t>Posibilidad de pérdida económica y reputacional</t>
  </si>
  <si>
    <r>
      <rPr>
        <sz val="10"/>
        <color rgb="FFFF0000"/>
        <rFont val="Arial Narrow"/>
        <family val="2"/>
      </rPr>
      <t>Debido</t>
    </r>
    <r>
      <rPr>
        <sz val="10"/>
        <color theme="1"/>
        <rFont val="Arial Narrow"/>
        <family val="2"/>
      </rPr>
      <t xml:space="preserve"> al  extravio o no tener acceso oportuno a los documentos objeto de consulta.</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</si>
  <si>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al  extravio o no tener acceso oportuno a los documentos objeto de consulta.</t>
    </r>
  </si>
  <si>
    <t>Aplicación de instrumentos, tales como las tablas de retención documental - TRD, inventario documental, hoja de control, y demás formatos (formatos de afuera) que aseguren una adecuada gestión y conservación de la documentación.</t>
  </si>
  <si>
    <t xml:space="preserve">Programar una (1) visita trimestral a una dependencia para verificar y validar la adecuada aplicación de los instrumentos de control citados.   </t>
  </si>
  <si>
    <r>
      <rPr>
        <sz val="10"/>
        <color rgb="FFFF0000"/>
        <rFont val="Arial Narrow"/>
        <family val="2"/>
      </rPr>
      <t>Debido</t>
    </r>
    <r>
      <rPr>
        <sz val="10"/>
        <color theme="1"/>
        <rFont val="Arial Narrow"/>
        <family val="2"/>
      </rPr>
      <t xml:space="preserve"> a la suscripción de documentos por personal no autorizado.</t>
    </r>
  </si>
  <si>
    <r>
      <rPr>
        <sz val="10"/>
        <color rgb="FFFF0000"/>
        <rFont val="Arial Narrow"/>
        <family val="2"/>
      </rPr>
      <t>Posibilidad</t>
    </r>
    <r>
      <rPr>
        <sz val="10"/>
        <color theme="1"/>
        <rFont val="Arial Narrow"/>
        <family val="2"/>
      </rPr>
      <t xml:space="preserve"> de incurrir en perdida económica y reputacional, </t>
    </r>
    <r>
      <rPr>
        <sz val="10"/>
        <color rgb="FFFF0000"/>
        <rFont val="Arial Narrow"/>
        <family val="2"/>
      </rPr>
      <t>debido</t>
    </r>
    <r>
      <rPr>
        <sz val="10"/>
        <color theme="1"/>
        <rFont val="Arial Narrow"/>
        <family val="2"/>
      </rPr>
      <t xml:space="preserve"> a la suscripción de documentos por personal no autorizado.</t>
    </r>
  </si>
  <si>
    <t>Elaboración de un protocolo y lineamientos para la administración y control de las comunicaciones oficiales.</t>
  </si>
  <si>
    <t>Socializar el protocolo y los lineamientos para la administración de las comunicaciones oficiales.</t>
  </si>
  <si>
    <t>GDO 01</t>
  </si>
  <si>
    <t>GDO 02</t>
  </si>
  <si>
    <t>GFI 01</t>
  </si>
  <si>
    <t>Comprometer recursos afectando rubros y usos presupuestales diferentes al objeto contractual.</t>
  </si>
  <si>
    <r>
      <rPr>
        <sz val="10"/>
        <color rgb="FFFF0000"/>
        <rFont val="Arial Narrow"/>
        <family val="2"/>
      </rPr>
      <t xml:space="preserve">Debido </t>
    </r>
    <r>
      <rPr>
        <sz val="10"/>
        <color theme="1"/>
        <rFont val="Arial Narrow"/>
        <family val="2"/>
      </rPr>
      <t xml:space="preserve"> a que se certifique erróneamente la disponibilidad de un rubro presupuestal.</t>
    </r>
  </si>
  <si>
    <t>Verificar y revisar que los rubros y usos presupuestales  se encuentren activos, creados y que sean acordes con el objeto contractual y las necesidades presentadas teniendo en cuenta la disponibilidad presupuestal por parte de los Funcionarios responsable de presupuesto.</t>
  </si>
  <si>
    <t>El Coordinador, técnico y auxiliar administrativo del Grupo de Gestión Financiera asesoraran en los rubros y usos presupuestales a utilizar.</t>
  </si>
  <si>
    <t>GH 01</t>
  </si>
  <si>
    <t>GH 02</t>
  </si>
  <si>
    <t>GH 03</t>
  </si>
  <si>
    <t>GH 04</t>
  </si>
  <si>
    <t>GH 05</t>
  </si>
  <si>
    <t>SC 01</t>
  </si>
  <si>
    <t>SC 02</t>
  </si>
  <si>
    <t>SC 03</t>
  </si>
  <si>
    <t>CPR 01</t>
  </si>
  <si>
    <t>CPR 02</t>
  </si>
  <si>
    <t>GIN 01</t>
  </si>
  <si>
    <t>GIN 02</t>
  </si>
  <si>
    <t>GIN 03</t>
  </si>
  <si>
    <t>GIN 04</t>
  </si>
  <si>
    <t>No disponer recursos presupuestales suficientes.</t>
  </si>
  <si>
    <t>Realizar planeación (establecer prioridades y necesidades) de los recursos presupuestales necesarios para adelantar las actividades de contratación.</t>
  </si>
  <si>
    <t>Verificar informes ejecución del Plan de mantenimiento de software y hardware</t>
  </si>
  <si>
    <t>Grupo TICS</t>
  </si>
  <si>
    <t>Perdida económica y reputacional</t>
  </si>
  <si>
    <t>Verificar el software instalado en los equipos de computo de la Entidad.</t>
  </si>
  <si>
    <t>Realizar jornadas de verificación de software no autorizado dentro de las actividades programadas de mantenimiento preventivo y correctivo.</t>
  </si>
  <si>
    <t>Sistemas de información no cuentan con controles adecuados y suficientes.</t>
  </si>
  <si>
    <r>
      <rPr>
        <sz val="10"/>
        <color rgb="FFFF0000"/>
        <rFont val="Arial Narrow"/>
        <family val="2"/>
      </rPr>
      <t>Debido</t>
    </r>
    <r>
      <rPr>
        <sz val="10"/>
        <color theme="1"/>
        <rFont val="Arial Narrow"/>
        <family val="2"/>
      </rPr>
      <t xml:space="preserve">  a sistemas de información susceptibles de manipulación o adulteración por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</si>
  <si>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sistemas de información susceptibles de manipulación o adulteración por personal no autorizado.</t>
    </r>
  </si>
  <si>
    <t>Corrupción - Fraude Interno</t>
  </si>
  <si>
    <t>Actualizar los Usuarios con accesos, permisos de Administrador y contraseñas, para los diferentes aplicativos, Servidores y equipos de Cómputo.</t>
  </si>
  <si>
    <t xml:space="preserve">Realizar jornadas de actualización de permisos de acceso a los roles de administrador, cada cuatro (4) meses; registrando los mismos en el formato "Dispositivos por IP". 
 </t>
  </si>
  <si>
    <t>Revisar Plan Anual de Adquisiciones para adelantar el proceso de contratación, acorde a las necesidades reales y definidas previamente.</t>
  </si>
  <si>
    <t>Oficina Jurídica
Subdirección Nacional
Director de Investigación y Planeación
Director de Desarrollo de las organizaciones Solidarias</t>
  </si>
  <si>
    <t>Diligenciar formato con los requisitos establecidos en la norma para realizar estudios (formato de documento y estudios previos conforme a lo enunciado en la ley 1150 de 2007)</t>
  </si>
  <si>
    <t>Presentación y revisión de documentos de estudios previos conforme a lo indicado en la ley 1150 de 2.007</t>
  </si>
  <si>
    <t>Revisar informes de supervisión de conformidad al objeto contractual del contratos o convenio.</t>
  </si>
  <si>
    <t>Informes de supervisión revisados</t>
  </si>
  <si>
    <t>Oficina Jurídica
Subdirección Nacional</t>
  </si>
  <si>
    <t>Efectuar revisión regimen de inhabilidades e incompatibilidades, consagrado en la Ley 80 de 1.993; y ley 1474 de 2.011.</t>
  </si>
  <si>
    <t>Oficina Asesora Jurídica</t>
  </si>
  <si>
    <t xml:space="preserve">Validar diligenciamiento  de declaración de estar incurso o no, en la causal de conflicto de intereses. </t>
  </si>
  <si>
    <t>GCO 01</t>
  </si>
  <si>
    <t>GCO 02</t>
  </si>
  <si>
    <t>GCO 03</t>
  </si>
  <si>
    <t>Falta de planeación en la asignación del apoderado judicial.</t>
  </si>
  <si>
    <t>Estudiar hojas de vida de apoderados judiciales de procesos  a favor o en contra de la UAEOS.</t>
  </si>
  <si>
    <t>Jefe Oficina Asesora Jurídica</t>
  </si>
  <si>
    <t>Deficiente Planeación en la designación oportuna de apoderado judicial en las diferentes etapas de los procesos.</t>
  </si>
  <si>
    <t>Designar oportuna y adecuadamente los apoderados judiciales</t>
  </si>
  <si>
    <t>Apoderados judiciales designados en las etapas procesales</t>
  </si>
  <si>
    <t>No establecimientos de controles y seguimientos a las PQRDS radicadas al interior de la UAEOS</t>
  </si>
  <si>
    <r>
      <rPr>
        <sz val="11"/>
        <color rgb="FFFF0000"/>
        <rFont val="Arial Narrow"/>
        <family val="2"/>
      </rPr>
      <t xml:space="preserve"> Debido</t>
    </r>
    <r>
      <rPr>
        <sz val="11"/>
        <color theme="1"/>
        <rFont val="Arial Narrow"/>
        <family val="2"/>
      </rPr>
      <t xml:space="preserve"> a  Respuestas a las PQRDS fuera de los términos establecidos, Respuestas a las PQRDS no congruentes con lo solicitado,  y PQRDS sin traslado oportuno.</t>
    </r>
  </si>
  <si>
    <r>
      <rPr>
        <sz val="11"/>
        <color rgb="FFFF0000"/>
        <rFont val="Arial Narrow"/>
        <family val="2"/>
      </rPr>
      <t>Posibilidad</t>
    </r>
    <r>
      <rPr>
        <sz val="11"/>
        <rFont val="Arial Narrow"/>
        <family val="2"/>
      </rPr>
      <t xml:space="preserve"> de perdida reputacional y económica po</t>
    </r>
    <r>
      <rPr>
        <sz val="11"/>
        <color theme="1"/>
        <rFont val="Arial Narrow"/>
        <family val="2"/>
      </rPr>
      <t xml:space="preserve">r Respuesta a PQRDS sin el lleno de los requisitos legales. </t>
    </r>
    <r>
      <rPr>
        <sz val="11"/>
        <color rgb="FFFF0000"/>
        <rFont val="Arial Narrow"/>
        <family val="2"/>
      </rPr>
      <t xml:space="preserve"> Debido </t>
    </r>
    <r>
      <rPr>
        <sz val="11"/>
        <color theme="1"/>
        <rFont val="Arial Narrow"/>
        <family val="2"/>
      </rPr>
      <t>a  Respuestas a las PQRDS fuera de los términos establecidos, Respuestas a las PQRDS no congruentes con lo solicitado,  y PQRDS sin traslado oportuno.</t>
    </r>
  </si>
  <si>
    <t>Revisión oportuna de las PQRDS presentadas con respuestas dentro de los términos de Ley</t>
  </si>
  <si>
    <t>La no verificación de existencia de incompatibilidad o conflicto de intereses entre el apoderado designado por la UAEOS y la parte demandante o demandada según corresponda.</t>
  </si>
  <si>
    <t>GJU 01</t>
  </si>
  <si>
    <t>GJU 02</t>
  </si>
  <si>
    <t>GJU 03</t>
  </si>
  <si>
    <t>GJU 04</t>
  </si>
  <si>
    <t>GME 01</t>
  </si>
  <si>
    <t>GME 02</t>
  </si>
  <si>
    <t>GME 03</t>
  </si>
  <si>
    <t>GCE 01</t>
  </si>
  <si>
    <t>GCE 02</t>
  </si>
  <si>
    <t>GCE 03</t>
  </si>
  <si>
    <t xml:space="preserve">Revisión y aprobación de los informes que proyectan los funcionarios de la Oficina de Control Interno, por parte del jefe de la Oficina de Control Interno, cada vez que se reciba un informe proyectado por un funcionario, dejando como evidencia de la revisión y aprobación la firma del Jefe de la Oficina de Control Interno en el informe final. </t>
  </si>
  <si>
    <t>Jefe Oficina de Control Interno</t>
  </si>
  <si>
    <r>
      <rPr>
        <sz val="10"/>
        <color rgb="FFFF0000"/>
        <rFont val="Arial Narrow"/>
        <family val="2"/>
      </rPr>
      <t>Debido</t>
    </r>
    <r>
      <rPr>
        <sz val="10"/>
        <color theme="1"/>
        <rFont val="Arial Narrow"/>
        <family val="2"/>
      </rPr>
      <t xml:space="preserve">  a la no presentación de las mediciones e informes establecidos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</si>
  <si>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la no presentación de las mediciones e informes establecidos en las auditorias de evaluación independiente.</t>
    </r>
  </si>
  <si>
    <t xml:space="preserve">Revisar y hacer seguimiento del Cronograma de evaluación Independiente y presentación de informes de los procesos de la Entidad o de la Oficina de Control Interno. </t>
  </si>
  <si>
    <t>Desconocimiento de la importancia e impacto de las recomendaciones realizadas por la  Oficina de Control Interno y las consecuencias de incumplimiento por los diferentes procesos.</t>
  </si>
  <si>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que no se tienen en cuenta las recomendaciones hechas por la Oficina de Control Interno y su oportuna implementación en los diferentes procesos.</t>
    </r>
  </si>
  <si>
    <t>Verificar y hacer seguimiento a las recomendaciones realizadas a los Procesos de la Entidad y su respectiva tratamiento con base en los hallazgos.</t>
  </si>
  <si>
    <t>Suscribir acta de compromiso de realización de acciones de mejoramiento.</t>
  </si>
  <si>
    <t>Líderes de proceso</t>
  </si>
  <si>
    <r>
      <rPr>
        <sz val="10"/>
        <color rgb="FFFF0000"/>
        <rFont val="Arial Narrow"/>
        <family val="2"/>
      </rPr>
      <t>Posibilidad de perdida</t>
    </r>
    <r>
      <rPr>
        <sz val="10"/>
        <color theme="1"/>
        <rFont val="Arial Narrow"/>
        <family val="2"/>
      </rPr>
      <t xml:space="preserve"> reputacional y económica por planificación institucional que no responda a los lineamientos del gobierno nacional y a las necesidades reales del sector solidario, </t>
    </r>
    <r>
      <rPr>
        <sz val="10"/>
        <color rgb="FFFF0000"/>
        <rFont val="Arial Narrow"/>
        <family val="2"/>
      </rPr>
      <t>debido</t>
    </r>
    <r>
      <rPr>
        <sz val="10"/>
        <color theme="1"/>
        <rFont val="Arial Narrow"/>
        <family val="2"/>
      </rPr>
      <t xml:space="preserve"> que no se actualiza o socializa el proceso de Pensamiento y direccionamiento estratégico </t>
    </r>
  </si>
  <si>
    <t>Revisión, actualización y  desarrollo del proceso de Pensamiento y Direccionamiento Estratégico, para la formulación e implementación de la Planeación Estratégica Institucional.</t>
  </si>
  <si>
    <r>
      <rPr>
        <sz val="10"/>
        <color rgb="FFFF0000"/>
        <rFont val="Arial Narrow"/>
        <family val="2"/>
      </rPr>
      <t>Posibilidad</t>
    </r>
    <r>
      <rPr>
        <sz val="10"/>
        <rFont val="Arial Narrow"/>
        <family val="2"/>
      </rPr>
      <t xml:space="preserve"> de perdida reputa</t>
    </r>
    <r>
      <rPr>
        <sz val="10"/>
        <color theme="1"/>
        <rFont val="Arial Narrow"/>
        <family val="2"/>
      </rPr>
      <t xml:space="preserve">cional y económica por uso de mecanismos de administración de riesgos inadecuados y deficiente detección temprana de riesgos, </t>
    </r>
    <r>
      <rPr>
        <sz val="10"/>
        <color rgb="FFFF0000"/>
        <rFont val="Arial Narrow"/>
        <family val="2"/>
      </rPr>
      <t xml:space="preserve">debido </t>
    </r>
    <r>
      <rPr>
        <sz val="10"/>
        <rFont val="Arial Narrow"/>
        <family val="2"/>
      </rPr>
      <t>a la falta de actualización de las herramientas para la gestión y Administración de Riesgos en la entidad</t>
    </r>
  </si>
  <si>
    <t>1.Mantener actualizada la documentación y herramientas para la gestión de riesgos. 
2. Realizar análisis a los seguimientos que reportan los líderes de procesos frente a los controles establecidos en los  Mapa de Riesgos de la entidad periódicamente.</t>
  </si>
  <si>
    <t>Implementar el programa integral de intervención PII (ruta)</t>
  </si>
  <si>
    <t xml:space="preserve">Gestionar ante el ministerio de hacienda y crédito las necesidades presupuestales para la atención de fomento de la economía solidaria </t>
  </si>
  <si>
    <t xml:space="preserve">Presentar ante el proyecto de presupuesto para atender las necesidades de las organizaciones </t>
  </si>
  <si>
    <t>Posibilidad de incurrir en perdida económica y reputacional</t>
  </si>
  <si>
    <t>Debido a  ejercer coacción a los funcionarios, contratistas o supervisores de la unidad para un beneficio particular o de un tercero.</t>
  </si>
  <si>
    <t>Posibilidad perdida económica y reputacional  debido a  ejercer coacción a los funcionarios, contratistas o supervisores de la unidad para un beneficio particular o de un tercero.</t>
  </si>
  <si>
    <t>Verificar   cumplimiento de la normativa vigente como. Circular para el supervisor.  resolución de funciones de supervisión, informes de supervisión   CIRCULAR 225 /15
Manual de contratación
Guía de Supervisión 
Guía de Financiero</t>
  </si>
  <si>
    <t>Solicitar Informes de supervisión con evidencia de seguimiento de informes mensuales técnicos  del cooperante y contratista si aplica.</t>
  </si>
  <si>
    <t>La no formulación, gestión y actualización de los planes, programas y proyectos por los formuladores y responsables, que permitan su desarrollo y ejecución de los proyectos de inversión.</t>
  </si>
  <si>
    <t>Supervisar la ejecución de los proyectos de inversión, estableciéndose el grado de avance financiero y de entrega productos, y realizar los ajustes en la ejecución si a ello corresponde.</t>
  </si>
  <si>
    <r>
      <rPr>
        <sz val="11"/>
        <color rgb="FFFF0000"/>
        <rFont val="Arial Narrow"/>
        <family val="2"/>
      </rPr>
      <t>Debido</t>
    </r>
    <r>
      <rPr>
        <sz val="11"/>
        <color theme="1"/>
        <rFont val="Arial Narrow"/>
        <family val="2"/>
      </rPr>
      <t xml:space="preserve"> a peticiones resueltas de manera inoportuna y/o extemporánea</t>
    </r>
  </si>
  <si>
    <r>
      <rPr>
        <sz val="11"/>
        <color rgb="FFFF0000"/>
        <rFont val="Arial Narrow"/>
        <family val="2"/>
      </rPr>
      <t xml:space="preserve">Posibilidad </t>
    </r>
    <r>
      <rPr>
        <sz val="11"/>
        <color theme="1"/>
        <rFont val="Arial Narrow"/>
        <family val="2"/>
      </rPr>
      <t xml:space="preserve">de pérdida reputacional </t>
    </r>
    <r>
      <rPr>
        <sz val="11"/>
        <color rgb="FFFF0000"/>
        <rFont val="Arial Narrow"/>
        <family val="2"/>
      </rPr>
      <t>debido</t>
    </r>
    <r>
      <rPr>
        <sz val="11"/>
        <color theme="1"/>
        <rFont val="Arial Narrow"/>
        <family val="2"/>
      </rPr>
      <t xml:space="preserve"> a peticiones resueltas de manera inoportuna  y/o extemporánea.</t>
    </r>
  </si>
  <si>
    <t xml:space="preserve">Reportar las necesidades de programación, mantenimiento y soporte al grupo de Tics </t>
  </si>
  <si>
    <t>Reportar las necesidades de programación, mantenimiento y soporte al grupo de Tics, cada vez que ocurran</t>
  </si>
  <si>
    <t xml:space="preserve">Profesional Especializado Grupo de educación e investigación </t>
  </si>
  <si>
    <t>Posibilidad de incurrir en perdida económica</t>
  </si>
  <si>
    <r>
      <rPr>
        <sz val="10"/>
        <color rgb="FFFF0000"/>
        <rFont val="Arial Narrow"/>
        <family val="2"/>
      </rPr>
      <t>Posibilidad  de perdida</t>
    </r>
    <r>
      <rPr>
        <sz val="10"/>
        <color theme="1"/>
        <rFont val="Arial Narrow"/>
        <family val="2"/>
      </rPr>
      <t xml:space="preserve"> reputacional, </t>
    </r>
    <r>
      <rPr>
        <sz val="10"/>
        <color rgb="FFFF0000"/>
        <rFont val="Arial Narrow"/>
        <family val="2"/>
      </rPr>
      <t>por</t>
    </r>
    <r>
      <rPr>
        <sz val="10"/>
        <color theme="1"/>
        <rFont val="Arial Narrow"/>
        <family val="2"/>
      </rPr>
      <t xml:space="preserve"> sanciones por parte de los entes de control e insatisfacción de los funcionarios de la entidad,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</si>
  <si>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r>
      <rPr>
        <sz val="10"/>
        <color rgb="FFFF0000"/>
        <rFont val="Arial Narrow"/>
        <family val="2"/>
      </rPr>
      <t>Debido</t>
    </r>
    <r>
      <rPr>
        <sz val="10"/>
        <color theme="1"/>
        <rFont val="Arial Narrow"/>
        <family val="2"/>
      </rPr>
      <t xml:space="preserve"> a inconsistencias presentadas en la liquidación de la nómina  
 </t>
    </r>
  </si>
  <si>
    <r>
      <rPr>
        <sz val="10"/>
        <color rgb="FFFF0000"/>
        <rFont val="Arial Narrow"/>
        <family val="2"/>
      </rPr>
      <t>Posibilidad</t>
    </r>
    <r>
      <rPr>
        <sz val="10"/>
        <color theme="1"/>
        <rFont val="Arial Narrow"/>
        <family val="2"/>
      </rPr>
      <t xml:space="preserve"> de incurrir en perdida económica por sanciones por parte de  entes de control o demandas por pagos inadecuados en la nomina y liquidación de las prestaciones sociales, </t>
    </r>
    <r>
      <rPr>
        <sz val="10"/>
        <color rgb="FFFF0000"/>
        <rFont val="Arial Narrow"/>
        <family val="2"/>
      </rPr>
      <t>debido</t>
    </r>
    <r>
      <rPr>
        <sz val="10"/>
        <color theme="1"/>
        <rFont val="Arial Narrow"/>
        <family val="2"/>
      </rPr>
      <t xml:space="preserve"> a inconsistencias presentadas en la liquidación de la mismas.</t>
    </r>
  </si>
  <si>
    <t>Validar y aprobar por el Coordinador de Gestión Humana la preliquidación de nomina presentada por el profesional responsable  a través de la verificación de la prenomina frente a la confrontación de las novedades y situaciones administrativas existentes.</t>
  </si>
  <si>
    <r>
      <rPr>
        <sz val="11"/>
        <color rgb="FFFF0000"/>
        <rFont val="Arial Narrow"/>
        <family val="2"/>
      </rPr>
      <t>Posibilidad de incurri</t>
    </r>
    <r>
      <rPr>
        <sz val="11"/>
        <color theme="1"/>
        <rFont val="Arial Narrow"/>
        <family val="2"/>
      </rPr>
      <t>r en perdida económica</t>
    </r>
  </si>
  <si>
    <r>
      <rPr>
        <sz val="10"/>
        <color rgb="FFFF0000"/>
        <rFont val="Arial Narrow"/>
        <family val="2"/>
      </rPr>
      <t xml:space="preserve">Debido </t>
    </r>
    <r>
      <rPr>
        <sz val="10"/>
        <color theme="1"/>
        <rFont val="Arial Narrow"/>
        <family val="2"/>
      </rPr>
      <t xml:space="preserve">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</si>
  <si>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incurrir en perdida económica por demandas generadas por accidentes de trabajo o enfermedades general o laboral, </t>
    </r>
    <r>
      <rPr>
        <sz val="10"/>
        <color rgb="FFFF0000"/>
        <rFont val="Arial Narrow"/>
        <family val="2"/>
      </rPr>
      <t>debido</t>
    </r>
    <r>
      <rPr>
        <sz val="10"/>
        <color theme="1"/>
        <rFont val="Arial Narrow"/>
        <family val="2"/>
      </rPr>
      <t xml:space="preserve"> 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</si>
  <si>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</si>
  <si>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Revisión de Historias laborales para validación y cargue de la información en el aplicativo CETIL, para su revisión y firma del Coordinador Grupo de Gestión Humana.</t>
  </si>
  <si>
    <r>
      <rPr>
        <sz val="10"/>
        <color rgb="FFFF0000"/>
        <rFont val="Arial Narrow"/>
        <family val="2"/>
      </rPr>
      <t>Posibilidad</t>
    </r>
    <r>
      <rPr>
        <sz val="10"/>
        <color theme="1"/>
        <rFont val="Arial Narrow"/>
        <family val="2"/>
      </rPr>
      <t xml:space="preserve"> de perdida económica por concepto de solicitud de tiquetes aéreos y liquidación de viáticos de comisión de servicios de los servidores públicos y contratistas de la entidad, </t>
    </r>
    <r>
      <rPr>
        <sz val="10"/>
        <color rgb="FFFF0000"/>
        <rFont val="Arial Narrow"/>
        <family val="2"/>
      </rPr>
      <t>debido</t>
    </r>
    <r>
      <rPr>
        <sz val="10"/>
        <color theme="1"/>
        <rFont val="Arial Narrow"/>
        <family val="2"/>
      </rPr>
      <t xml:space="preserve"> a liquidación en la selección de los rubros de funcionamiento o inversión.</t>
    </r>
  </si>
  <si>
    <t>Cargue de la información SIIF, verificación y aprobación de las solicitudes de tiquetes aéreos y viáticos de comisión de servicios de los servidores públicos.</t>
  </si>
  <si>
    <t>Falta de control  en la publicación de contenidos y piezas, en los canales establecidos para tal fin.</t>
  </si>
  <si>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</si>
  <si>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r>
      <rPr>
        <sz val="10"/>
        <color rgb="FFFF0000"/>
        <rFont val="Arial Narrow"/>
        <family val="2"/>
      </rPr>
      <t>Posibilidad</t>
    </r>
    <r>
      <rPr>
        <sz val="10"/>
        <color theme="1"/>
        <rFont val="Arial Narrow"/>
        <family val="2"/>
      </rPr>
      <t xml:space="preserve"> de perdida reputacional, </t>
    </r>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</si>
  <si>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t>El líder responsable del proceso deberá verificar y asegurar la recolección de contenidos dentro de los tiempos y estándares establecidos.</t>
  </si>
  <si>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extravio,  fallas en la relación e identificación de los bienes, o administración de inventarios.
</t>
    </r>
  </si>
  <si>
    <t>Realizar toma física de inventarios de todos los bienes de la Entidad y presentar informe pormenorizado por funcionario (inventarios individuales) y por dependencia.</t>
  </si>
  <si>
    <r>
      <rPr>
        <sz val="10"/>
        <color rgb="FFFF0000"/>
        <rFont val="Arial Narrow"/>
        <family val="2"/>
      </rPr>
      <t xml:space="preserve">Posibilidad </t>
    </r>
    <r>
      <rPr>
        <sz val="10"/>
        <rFont val="Arial Narrow"/>
        <family val="2"/>
      </rPr>
      <t>de perdida económica,</t>
    </r>
    <r>
      <rPr>
        <sz val="10"/>
        <color theme="1"/>
        <rFont val="Arial Narrow"/>
        <family val="2"/>
      </rPr>
      <t xml:space="preserve"> </t>
    </r>
    <r>
      <rPr>
        <sz val="10"/>
        <color rgb="FFFF0000"/>
        <rFont val="Arial Narrow"/>
        <family val="2"/>
      </rPr>
      <t>debido</t>
    </r>
    <r>
      <rPr>
        <sz val="10"/>
        <color theme="1"/>
        <rFont val="Arial Narrow"/>
        <family val="2"/>
      </rPr>
      <t xml:space="preserve"> a sustracción de los recursos asignados a caja menor.</t>
    </r>
  </si>
  <si>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sustracción de los bienes.
</t>
    </r>
  </si>
  <si>
    <t>Autorización de acceso a personal externo y visitantes, previa identificación. Y acompañamiento por parte de un funcionario de la Entidad.</t>
  </si>
  <si>
    <t>Procesos archivísticos no aplicados conforme a la normatividad vigente.</t>
  </si>
  <si>
    <t>Grupo de Gestión Administrativa
Profesional o Tecnólogo en Gestión Documental</t>
  </si>
  <si>
    <t>Posibilidad de perdida económica y reputacional</t>
  </si>
  <si>
    <t>Inexistencia de protocolos y lineamientos  para la administración de las comunicaciones oficiales.</t>
  </si>
  <si>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que se certifique erróneamente la disponibilidad de un rubro presupuestal.</t>
    </r>
  </si>
  <si>
    <t>Profesional Especializado. Técnico y auxiliar Grupo de Gestión Financiera</t>
  </si>
  <si>
    <t>Brindar asesoría en la definición de los rubros y usos presupuestales para la adquisición de bienes o servicios por parte de los funcionario encargado del manejo de presupuesto.</t>
  </si>
  <si>
    <t>El Coordinador, contratista con funciones de contador, técnico,  auxiliar administrativo del Grupo de Gestión Financiera brindaran asesora para la definición de los rubros y usos presupuestales en la adquisición de bienes y servicios.</t>
  </si>
  <si>
    <t>Profesional Especializado, contratista con funciones de contador, Técnico y auxiliar Grupo de Gestión Financiera</t>
  </si>
  <si>
    <t>Perdida reputacional y económica</t>
  </si>
  <si>
    <r>
      <t>Debido</t>
    </r>
    <r>
      <rPr>
        <sz val="10"/>
        <rFont val="Arial Narrow"/>
        <family val="2"/>
      </rPr>
      <t xml:space="preserve"> a la no contratación de los procesos indispensables (mantenimiento preventivo y correctivo de hardware y software, obsolescencia de equipos tecnológicos) para el funcionamiento de la UAEOS.</t>
    </r>
  </si>
  <si>
    <r>
      <rPr>
        <sz val="10"/>
        <color rgb="FFFF0000"/>
        <rFont val="Arial Narrow"/>
        <family val="2"/>
      </rPr>
      <t>Posibilidad de perdida</t>
    </r>
    <r>
      <rPr>
        <sz val="10"/>
        <color theme="1"/>
        <rFont val="Arial Narrow"/>
        <family val="2"/>
      </rPr>
      <t xml:space="preserve"> reputacional y económica , </t>
    </r>
    <r>
      <rPr>
        <sz val="10"/>
        <color rgb="FFFF0000"/>
        <rFont val="Arial Narrow"/>
        <family val="2"/>
      </rPr>
      <t>debido</t>
    </r>
    <r>
      <rPr>
        <sz val="10"/>
        <color theme="1"/>
        <rFont val="Arial Narrow"/>
        <family val="2"/>
      </rPr>
      <t xml:space="preserve"> a la no contratación de los procesos indispensables (mantenimiento preventivo y correctivo de hardware y software, obsolescencia de equipos tecnológicos) para el funcionamiento de la UAEOS.</t>
    </r>
  </si>
  <si>
    <t xml:space="preserve">Seguimiento  a los procesos de contratación del Grupo TICS conforme al Plan Anual de Adquisiciones </t>
  </si>
  <si>
    <t>Coordinador Grupo de Tecnologías de la Información</t>
  </si>
  <si>
    <t>Interrupción o fallas en los suministros de servicios (energía eléctrica, internet, y desastres naturales)</t>
  </si>
  <si>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</si>
  <si>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</si>
  <si>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Ejecutar plan de mantenimiento de software y hardware</t>
  </si>
  <si>
    <t>No contar con protocolos de seguridad informática, herramientas y aplicaciones de seguridad perimetral.</t>
  </si>
  <si>
    <r>
      <rPr>
        <sz val="10"/>
        <color rgb="FFFF0000"/>
        <rFont val="Arial Narrow"/>
        <family val="2"/>
      </rPr>
      <t>Debido</t>
    </r>
    <r>
      <rPr>
        <sz val="10"/>
        <rFont val="Arial Narrow"/>
        <family val="2"/>
      </rPr>
      <t xml:space="preserve">  a uso de software sin licencia, a fallas en la seguridad informática, de sus redes y bases de datos por manejo de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</si>
  <si>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uso de software sin licencia, </t>
    </r>
    <r>
      <rPr>
        <sz val="10"/>
        <color theme="1"/>
        <rFont val="Arial Narrow"/>
        <family val="2"/>
      </rPr>
      <t>a fallas en la seguridad informática, de sus redes y bases de datos por manejo de personal no autorizado.</t>
    </r>
  </si>
  <si>
    <t>Coordinador Grupo de Tecnologías de la Información y el Supervisor del contrato designado</t>
  </si>
  <si>
    <t>Coordinador Grupo de Tecnologías de la Información y el Profesional Especializado</t>
  </si>
  <si>
    <t>Revisar Plan anual de adquisiciones frente a solicitudes de procesos de contratación.</t>
  </si>
  <si>
    <t>Interés particular del supervisor en la entrega del cumplido a satisfacción sin el lleno de los requisitos contractuales.</t>
  </si>
  <si>
    <t>Satisfacer un interés particular de carácter económico, de prestigio o de notoriedad.</t>
  </si>
  <si>
    <r>
      <rPr>
        <sz val="10"/>
        <color rgb="FFFF0000"/>
        <rFont val="Arial Narrow"/>
        <family val="2"/>
      </rPr>
      <t>Posibilidad de perdida</t>
    </r>
    <r>
      <rPr>
        <sz val="10"/>
        <color theme="1"/>
        <rFont val="Arial Narrow"/>
        <family val="2"/>
      </rPr>
      <t xml:space="preserve"> reputacional, </t>
    </r>
    <r>
      <rPr>
        <sz val="10"/>
        <color rgb="FFFF0000"/>
        <rFont val="Arial Narrow"/>
        <family val="2"/>
      </rPr>
      <t>debido</t>
    </r>
    <r>
      <rPr>
        <sz val="10"/>
        <rFont val="Arial Narrow"/>
        <family val="2"/>
      </rPr>
      <t xml:space="preserve"> a vínculos de parentesco, consanguíneo, civil, o legal entre un contratista y su supervisor o en acciones que insidan directamente en su configuración.</t>
    </r>
  </si>
  <si>
    <t>Efectuar consulta ante el aplicativo de la Procuraduría General de la Nación, en el que permita a la UAEOS conocer si el futuro cooperante o contratista se encuentra incurso en causal de inhabilidad o incompatibilidad. 
Solicitar a los futuros cooperantes o contratistas, declaración de no encontrarse incursos en causal de inhabilidad o incompatibilidad sobreviniente frente a directivos y funcionarios públicos que participan en  un proceso contractual al interior de la UAEOS.</t>
  </si>
  <si>
    <t>Solicitar a los futuros contratistas y/o supervisores de contratos y/o convenios de la UAEOS, declaración de estar incurso o no en causal de conflicto de intereses, frente al futuro contratista o cooperante.</t>
  </si>
  <si>
    <t>Validación y verificación de hojas de vida de los apoderados judiciales Consejo Superior de la Judicatura.</t>
  </si>
  <si>
    <t>PQRDS resueltas en los términos de Ley</t>
  </si>
  <si>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</si>
  <si>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r>
      <rPr>
        <sz val="11"/>
        <color rgb="FFFF0000"/>
        <rFont val="Arial Narrow"/>
        <family val="2"/>
      </rPr>
      <t>Posibilidad</t>
    </r>
    <r>
      <rPr>
        <sz val="11"/>
        <color theme="1"/>
        <rFont val="Arial Narrow"/>
        <family val="2"/>
      </rPr>
      <t xml:space="preserve"> de perdida reputacional, </t>
    </r>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</si>
  <si>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t xml:space="preserve">La prestación de un servicio o producto no conforme contrario con los criterios establecidos para la prestación de un servicio o producto con los estándares de calidad y/o a los términos o condiciones establecidas contractualmente. </t>
  </si>
  <si>
    <r>
      <t>Debido</t>
    </r>
    <r>
      <rPr>
        <sz val="10"/>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</si>
  <si>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r>
      <rPr>
        <sz val="10"/>
        <color rgb="FFFF0000"/>
        <rFont val="Arial Narrow"/>
        <family val="2"/>
      </rPr>
      <t>Posibilidad de perdida</t>
    </r>
    <r>
      <rPr>
        <sz val="10"/>
        <color theme="1"/>
        <rFont val="Arial Narrow"/>
        <family val="2"/>
      </rPr>
      <t xml:space="preserve"> reputacional y económica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</si>
  <si>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El líder responsable del proceso respectivo donde se presta el servicio o producto, verificará el cumplimiento de las característica y criterios establecidos para la conformidad de los productos o servicios de la Unidad.</t>
  </si>
  <si>
    <t>El Director Técnico del área donde se lleva a cavo la prestación del producto o servicio respectivo, validará el cumplimiento de los requisitos, características y criterios establecidos para la conformidad de los productos o servicios de la Unidad.</t>
  </si>
  <si>
    <r>
      <rPr>
        <sz val="10"/>
        <color rgb="FFFF0000"/>
        <rFont val="Arial Narrow"/>
        <family val="2"/>
      </rPr>
      <t>Po</t>
    </r>
    <r>
      <rPr>
        <sz val="10"/>
        <color theme="1"/>
        <rFont val="Arial Narrow"/>
        <family val="2"/>
      </rPr>
      <t>r quejas o reclamos de la ciudadanía en general o sanciones por entes de control de índole administrativo o disciplinario.</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</si>
  <si>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ciudadanía en general. </t>
    </r>
    <r>
      <rPr>
        <sz val="10"/>
        <color theme="1"/>
        <rFont val="Arial Narrow"/>
        <family val="2"/>
      </rPr>
      <t xml:space="preserve">
 </t>
    </r>
  </si>
  <si>
    <r>
      <rPr>
        <sz val="10"/>
        <color rgb="FFFF0000"/>
        <rFont val="Arial Narrow"/>
        <family val="2"/>
      </rPr>
      <t>Posibilidad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criterios del producto o servicio no conforme documentos que se encuentran disponible para el uso de los funcionarios o para consulta de la ciudadanía en general. </t>
    </r>
  </si>
  <si>
    <t xml:space="preserve">El líder de proceso responsable de actualizar y socializar los documentos aprobados, realizará el aseguramiento de los documentos que se encuentran disponible para el uso de los funcionarios o para consulta de la ciudadanía en general. </t>
  </si>
  <si>
    <t xml:space="preserve">El profesional responsable de revisión y actualización de documentos, verificará que la última versión vigente se encuentre disponible para el uso de los funcionarios o para consulta de la ciudadanía en general. </t>
  </si>
  <si>
    <r>
      <rPr>
        <sz val="10"/>
        <color rgb="FFFF0000"/>
        <rFont val="Arial Narrow"/>
        <family val="2"/>
      </rPr>
      <t>Posibilidad de incurri</t>
    </r>
    <r>
      <rPr>
        <sz val="10"/>
        <color theme="1"/>
        <rFont val="Arial Narrow"/>
        <family val="2"/>
      </rPr>
      <t>r en perdida repuacional y económica</t>
    </r>
  </si>
  <si>
    <t>Asignación de apoderados judiciales con verificación por proceso, del régimen de inhabilidades e incompatibilidades y conflicto de interés</t>
  </si>
  <si>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t>
    </r>
  </si>
  <si>
    <r>
      <rPr>
        <sz val="10"/>
        <color rgb="FFFF0000"/>
        <rFont val="Arial Narrow"/>
        <family val="2"/>
      </rPr>
      <t>Posibilidad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 FURAG.</t>
    </r>
  </si>
  <si>
    <t>El líder de proceso y su equipo adelantaran revisión general periódica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</si>
  <si>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t xml:space="preserve">El profesional líder del Proceso de Mejoramiento, realizará seguimientos conjuntos con los líderes de procesos de la entidad, de forma periódica, de las oportunidades de mejora, observaciones, recomendaciones y hallazgos provenientes de diferentes fuentes, con el fin que se implementen o se realicen acciones de mejora con el fin de atender la gestión institucional. 
</t>
  </si>
  <si>
    <t>Recibimiento de dadivas por parte de un funcionario de la oficina de Control Interno para alterar el informe de auditoria.</t>
  </si>
  <si>
    <r>
      <rPr>
        <sz val="10"/>
        <color rgb="FFFF0000"/>
        <rFont val="Arial Narrow"/>
        <family val="2"/>
      </rPr>
      <t>Debido</t>
    </r>
    <r>
      <rPr>
        <sz val="10"/>
        <color theme="1"/>
        <rFont val="Arial Narrow"/>
        <family val="2"/>
      </rPr>
      <t xml:space="preserve"> a hallazgos con presuntas incidencias fiscales, penales y disciplinarias  que no sean reportados por la Oficina de Control Interno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</si>
  <si>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hallazgos con presuntas incidencias fiscales, penales y disciplinarias  que no sean reportados por la Oficina de Control Interno en las auditorias de evaluación independiente.</t>
    </r>
  </si>
  <si>
    <t>Los informes emitidos por la Oficina de Control Interno, serán presentados ante los miembros de Comité Institucional de Coordinación de Control Interno para su conocimiento.</t>
  </si>
  <si>
    <t>Posibilidad de perdida reputacional</t>
  </si>
  <si>
    <t>Suministro de la información  solicitada del proceso de forma extemporáneamente o no entregada.</t>
  </si>
  <si>
    <t>Suscripción de acta de apertura a los procesos de evaluación independiente, incluyendo el compromiso por parte de los líderes de proceso, de suministrar la información necesaria y requerida.</t>
  </si>
  <si>
    <r>
      <rPr>
        <sz val="10"/>
        <color rgb="FFFF0000"/>
        <rFont val="Arial Narrow"/>
        <family val="2"/>
      </rPr>
      <t>Debido</t>
    </r>
    <r>
      <rPr>
        <sz val="10"/>
        <color theme="1"/>
        <rFont val="Arial Narrow"/>
        <family val="2"/>
      </rPr>
      <t xml:space="preserve">  a que no se tienen en cuenta las recomendaciones hechas por la Oficina de Control Interno y su oportuna implementación en los diferentes procesos</t>
    </r>
  </si>
  <si>
    <t xml:space="preserve">Acompañamiento técnico  a las organizaciones solidarias  durante los cuatro años que dura cada proceso .haciendo actualización cada año. </t>
  </si>
  <si>
    <t xml:space="preserve"> Alcance de cobertura  para atender a las organizaciones solidarias </t>
  </si>
  <si>
    <r>
      <rPr>
        <sz val="10"/>
        <color rgb="FFFF0000"/>
        <rFont val="Arial Narrow"/>
        <family val="2"/>
      </rPr>
      <t>Debido</t>
    </r>
    <r>
      <rPr>
        <sz val="10"/>
        <rFont val="Arial Narrow"/>
        <family val="2"/>
      </rPr>
      <t xml:space="preserve"> a la falta criterios y de herramientas para recolección, validación y procesamiento de la información</t>
    </r>
  </si>
  <si>
    <r>
      <rPr>
        <sz val="10"/>
        <color rgb="FFFF0000"/>
        <rFont val="Arial Narrow"/>
        <family val="2"/>
      </rPr>
      <t>Posibilidad de perdida</t>
    </r>
    <r>
      <rPr>
        <sz val="10"/>
        <color theme="1"/>
        <rFont val="Arial Narrow"/>
        <family val="2"/>
      </rPr>
      <t xml:space="preserve"> reputacional y económica por ausencia de información que permita realizar el procesamiento y análisis de las operaciones estadísticas que permitan generar informes o reportes oportunos y adecuados para la toma de decisiones por parte de la Alta Dirección, </t>
    </r>
    <r>
      <rPr>
        <sz val="10"/>
        <color rgb="FFFF0000"/>
        <rFont val="Arial Narrow"/>
        <family val="2"/>
      </rPr>
      <t>debido</t>
    </r>
    <r>
      <rPr>
        <sz val="10"/>
        <color theme="1"/>
        <rFont val="Arial Narrow"/>
        <family val="2"/>
      </rPr>
      <t xml:space="preserve"> a la falta criterios y de herramientas para recolección, validación y procesamiento de la información</t>
    </r>
  </si>
  <si>
    <r>
      <rPr>
        <sz val="11"/>
        <color rgb="FFFF0000"/>
        <rFont val="Arial Narrow"/>
        <family val="2"/>
      </rPr>
      <t>Posibilidad de incurrir</t>
    </r>
    <r>
      <rPr>
        <sz val="11"/>
        <color theme="1"/>
        <rFont val="Arial Narrow"/>
        <family val="2"/>
      </rPr>
      <t xml:space="preserve"> en perdida reputacional y económica</t>
    </r>
  </si>
  <si>
    <r>
      <t>Debido</t>
    </r>
    <r>
      <rPr>
        <sz val="10"/>
        <rFont val="Arial Narrow"/>
        <family val="2"/>
      </rPr>
      <t xml:space="preserve">  a la utilización indebida de información privilegiada para satisfacer un interés particular o favorecimiento de un tercero.</t>
    </r>
  </si>
  <si>
    <r>
      <rPr>
        <sz val="10"/>
        <color rgb="FFFF0000"/>
        <rFont val="Arial Narrow"/>
        <family val="2"/>
      </rPr>
      <t>Posibilidad</t>
    </r>
    <r>
      <rPr>
        <sz val="10"/>
        <color theme="1"/>
        <rFont val="Arial Narrow"/>
        <family val="2"/>
      </rPr>
      <t xml:space="preserve"> de perdida reputacional y económica, por manipulación de las bases de datos de operaciones estadísticas, </t>
    </r>
    <r>
      <rPr>
        <sz val="10"/>
        <color rgb="FFFF0000"/>
        <rFont val="Arial Narrow"/>
        <family val="2"/>
      </rPr>
      <t>debido</t>
    </r>
    <r>
      <rPr>
        <sz val="10"/>
        <rFont val="Arial Narrow"/>
        <family val="2"/>
      </rPr>
      <t xml:space="preserve"> a la utilización indebida de información privilegiada</t>
    </r>
    <r>
      <rPr>
        <sz val="10"/>
        <color theme="1"/>
        <rFont val="Arial Narrow"/>
        <family val="2"/>
      </rPr>
      <t xml:space="preserve"> para satisfacer un interés particular o favorecimiento de un tercero.</t>
    </r>
  </si>
  <si>
    <t>Mesa de trabajo con cooperantes y/o contratistas/ investigadores/ para socializar los referentes doctrinales institucionales.</t>
  </si>
  <si>
    <t>Realizar mesa de trabajo con cooperantes y/o contratistas/ investigadores/ para socializar los referentes doctrinales institucionales.</t>
  </si>
  <si>
    <t>Socializar los requisitos asociados al procedimiento de emisión de certificados de procesos de formación desarrollados por la Caeos</t>
  </si>
  <si>
    <t>Divulgar internamente los requisitos asociados al procedimiento de emisión de certificados de procesos de formación desarrollados por la Caeos</t>
  </si>
  <si>
    <t xml:space="preserve">
Divulgar a la ciudadanía la gratuidad de las acciones que desarrolla la Caeos respecto del trámite
Socializar el marco normativo y procedimiento aplicable al trámite de acreditación.
</t>
  </si>
  <si>
    <t>No contar o desconocer  lineamientos para la formulación estratégica institucional</t>
  </si>
  <si>
    <r>
      <rPr>
        <sz val="10"/>
        <color rgb="FFFF0000"/>
        <rFont val="Arial Narrow"/>
        <family val="2"/>
      </rPr>
      <t>Debido</t>
    </r>
    <r>
      <rPr>
        <sz val="10"/>
        <rFont val="Arial Narrow"/>
        <family val="2"/>
      </rPr>
      <t xml:space="preserve">  a que no se actualiza o socializa el proceso de Pensamiento y Direccionamiento estratégico </t>
    </r>
  </si>
  <si>
    <r>
      <rPr>
        <sz val="11"/>
        <color rgb="FFFF0000"/>
        <rFont val="Arial Narrow"/>
        <family val="2"/>
      </rPr>
      <t>Debido</t>
    </r>
    <r>
      <rPr>
        <sz val="11"/>
        <color theme="1"/>
        <rFont val="Arial Narrow"/>
        <family val="2"/>
      </rPr>
      <t xml:space="preserve"> a desarrollos investigativos que no se alinean a los referentes doctrinales institucionales</t>
    </r>
  </si>
  <si>
    <r>
      <rPr>
        <sz val="10"/>
        <color rgb="FFFF0000"/>
        <rFont val="Arial Narrow"/>
        <family val="2"/>
      </rPr>
      <t>Posibilidad de perdida</t>
    </r>
    <r>
      <rPr>
        <sz val="10"/>
        <color theme="1"/>
        <rFont val="Arial Narrow"/>
        <family val="2"/>
      </rPr>
      <t xml:space="preserve"> económica y reputacional, </t>
    </r>
    <r>
      <rPr>
        <sz val="10"/>
        <color rgb="FFFF0000"/>
        <rFont val="Arial Narrow"/>
        <family val="2"/>
      </rPr>
      <t>debido</t>
    </r>
    <r>
      <rPr>
        <sz val="10"/>
        <color theme="1"/>
        <rFont val="Arial Narrow"/>
        <family val="2"/>
      </rPr>
      <t xml:space="preserve"> a organizaciones solidarias que no son perdurables y sostenibles en el tiempo.</t>
    </r>
  </si>
  <si>
    <r>
      <rPr>
        <sz val="11"/>
        <color rgb="FFFF0000"/>
        <rFont val="Arial Narrow"/>
        <family val="2"/>
      </rPr>
      <t>Debido a</t>
    </r>
    <r>
      <rPr>
        <sz val="11"/>
        <color theme="1"/>
        <rFont val="Arial Narrow"/>
        <family val="2"/>
      </rPr>
      <t xml:space="preserve">   presupuesto insuficiente  </t>
    </r>
  </si>
  <si>
    <r>
      <rPr>
        <sz val="11"/>
        <color rgb="FFFF0000"/>
        <rFont val="Arial Narrow"/>
        <family val="2"/>
      </rPr>
      <t>Posibilidad de perdida</t>
    </r>
    <r>
      <rPr>
        <sz val="11"/>
        <color theme="1"/>
        <rFont val="Arial Narrow"/>
        <family val="2"/>
      </rPr>
      <t xml:space="preserve"> reputacional  Debido a  presupuesto insuficiente  </t>
    </r>
  </si>
  <si>
    <t>Enero 1 de 2022</t>
  </si>
  <si>
    <t>Junio 30
Agosto 31
Diciembre 31</t>
  </si>
  <si>
    <t>GFI 02</t>
  </si>
  <si>
    <t>GFI 03</t>
  </si>
  <si>
    <t>GFI 04</t>
  </si>
  <si>
    <t>Información que se presenta y alimenta el sistema es errada o se presenta por registros automaticos parametrizados..</t>
  </si>
  <si>
    <r>
      <rPr>
        <sz val="10"/>
        <color rgb="FFFF0000"/>
        <rFont val="Arial Narrow"/>
        <family val="2"/>
      </rPr>
      <t>Debido</t>
    </r>
    <r>
      <rPr>
        <sz val="10"/>
        <color theme="1"/>
        <rFont val="Arial Narrow"/>
        <family val="2"/>
      </rPr>
      <t xml:space="preserve"> a saldos de cuentas contables inconsistentes.</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</si>
  <si>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 a</t>
    </r>
    <r>
      <rPr>
        <sz val="10"/>
        <color theme="1"/>
        <rFont val="Arial Narrow"/>
        <family val="2"/>
      </rPr>
      <t xml:space="preserve"> saldos de cuentas contables inconsistentes.</t>
    </r>
  </si>
  <si>
    <t>Revisar y analizar la información de SIIF nación para realizar registros contables adecuados con base en la normatividad vigente.</t>
  </si>
  <si>
    <t>Orientar los diferentes grupos que suministran la información contable para que presenten la realidad económica de la Entidad, conforme a lo establecido por el Manual de Políticas y Prácticas Contables de la Unidad, la normatividad vigente y el material de apoyo de SIIF Nación.</t>
  </si>
  <si>
    <t>Profesional Especializado, Contratista con funciones de contador, Técnico y auxiliar Grupo de Gestión Financiera</t>
  </si>
  <si>
    <t>Información presentada sin validación completa al momento de generarse la transmisión.</t>
  </si>
  <si>
    <r>
      <rPr>
        <sz val="10"/>
        <color rgb="FFFF0000"/>
        <rFont val="Arial Narrow"/>
        <family val="2"/>
      </rPr>
      <t>Debido</t>
    </r>
    <r>
      <rPr>
        <sz val="10"/>
        <color theme="1"/>
        <rFont val="Arial Narrow"/>
        <family val="2"/>
      </rPr>
      <t xml:space="preserve"> a inconsistencias en el reporte de información exogena y declaraciones tributarias.</t>
    </r>
  </si>
  <si>
    <r>
      <rPr>
        <sz val="10"/>
        <color rgb="FFFF0000"/>
        <rFont val="Arial Narrow"/>
        <family val="2"/>
      </rPr>
      <t>Posibilidad</t>
    </r>
    <r>
      <rPr>
        <sz val="10"/>
        <color theme="1"/>
        <rFont val="Arial Narrow"/>
        <family val="2"/>
      </rPr>
      <t xml:space="preserve"> de perdida economica y reputacional </t>
    </r>
    <r>
      <rPr>
        <sz val="10"/>
        <color rgb="FFFF0000"/>
        <rFont val="Arial Narrow"/>
        <family val="2"/>
      </rPr>
      <t>debido</t>
    </r>
    <r>
      <rPr>
        <sz val="10"/>
        <color theme="1"/>
        <rFont val="Arial Narrow"/>
        <family val="2"/>
      </rPr>
      <t xml:space="preserve"> a inconsistencias en el reporte de información exogena y declaraciones tributarias.</t>
    </r>
  </si>
  <si>
    <t>Revisar y conciliar la información exogena a reportar contra los saldos acumulados contables al cierre del periodo fiscal.</t>
  </si>
  <si>
    <t>Verificar que la información sea consistente antes de generar la trasmisión, con dos (2) dias como mínimo de antelación a la fecha de vencimiento de su presentación.</t>
  </si>
  <si>
    <t>Profesional Especializado Grado 13 y Contratista de apoyo a los medios magnéticos.</t>
  </si>
  <si>
    <t>Selección del beneficiario final sin verificar.</t>
  </si>
  <si>
    <r>
      <rPr>
        <sz val="10"/>
        <color rgb="FFFF0000"/>
        <rFont val="Arial Narrow"/>
        <family val="2"/>
      </rPr>
      <t>Debido</t>
    </r>
    <r>
      <rPr>
        <sz val="10"/>
        <color theme="1"/>
        <rFont val="Arial Narrow"/>
        <family val="2"/>
      </rPr>
      <t xml:space="preserve"> a errada selección del beneficiario con traspaso a pagaduría, de acuerdo a los pagos establecidos a través de este medio.</t>
    </r>
  </si>
  <si>
    <r>
      <t xml:space="preserve">Posibilidad </t>
    </r>
    <r>
      <rPr>
        <sz val="10"/>
        <rFont val="Arial Narrow"/>
        <family val="2"/>
      </rPr>
      <t xml:space="preserve">de perdida reputacional </t>
    </r>
    <r>
      <rPr>
        <sz val="10"/>
        <color rgb="FFFF0000"/>
        <rFont val="Arial Narrow"/>
        <family val="2"/>
      </rPr>
      <t xml:space="preserve">debido </t>
    </r>
    <r>
      <rPr>
        <sz val="10"/>
        <rFont val="Arial Narrow"/>
        <family val="2"/>
      </rPr>
      <t>a errada selección del beneficiario con traspaso a pagaduría, de acuerdo a los pagos establecidos a través de este medio.</t>
    </r>
  </si>
  <si>
    <t>Revisar reporte de SIIF Nación de ordenes de pago no presupuestales.</t>
  </si>
  <si>
    <t>Verificar el tipo de beneficiario final</t>
  </si>
  <si>
    <t>Profesional Especializado Grado 13</t>
  </si>
  <si>
    <t>Todos los procesos</t>
  </si>
  <si>
    <t>Consolidar mapas de riesgos de todos los procesos de la Entidad.</t>
  </si>
  <si>
    <t>identificar los riesgos que se establecieron para cada uno de los procesos de la unidad, su valoración y tratamiento a través de controles, y su posterior seguimiento periodico.</t>
  </si>
  <si>
    <t>GSM 02</t>
  </si>
  <si>
    <t>GSM 01</t>
  </si>
  <si>
    <t>CFO 01</t>
  </si>
  <si>
    <t>CFO 02</t>
  </si>
  <si>
    <t>CFO 03</t>
  </si>
  <si>
    <t>GPP 01</t>
  </si>
  <si>
    <t>MAPA DE RIESGOS  2.022</t>
  </si>
  <si>
    <t>PROCESOS</t>
  </si>
  <si>
    <t>No. RIESGOS</t>
  </si>
  <si>
    <t>CALIFICACIÓN RIESGO RESIDUAL</t>
  </si>
  <si>
    <t>PROBAILIDAD</t>
  </si>
  <si>
    <t>IMPACTO</t>
  </si>
  <si>
    <t>ZONA DE RIESGO</t>
  </si>
  <si>
    <t>MODERADO</t>
  </si>
  <si>
    <t>BAJO</t>
  </si>
  <si>
    <t>ALTO</t>
  </si>
  <si>
    <t>EXTREMO</t>
  </si>
  <si>
    <t>TOTAL</t>
  </si>
  <si>
    <t>PENSAMIENTO Y DIRECCIONAMIENTO ESTRATÉGICO</t>
  </si>
  <si>
    <t>FOMENTO DE LAS ORGANIZACIONES SOLIDARIAS</t>
  </si>
  <si>
    <t>GESTIÓN DE PROGRAMAS Y PROYECTOS</t>
  </si>
  <si>
    <t>GESTIÓN DEL SEGUIMIENTO Y LA MEDICIÓN</t>
  </si>
  <si>
    <t>BAJA</t>
  </si>
  <si>
    <t>MODERADA</t>
  </si>
  <si>
    <t>ALTA</t>
  </si>
  <si>
    <t>EXTREMA</t>
  </si>
  <si>
    <t>SERVICIO AL CIUDADANO</t>
  </si>
  <si>
    <t>GESTIÓN HUMANA</t>
  </si>
  <si>
    <t>COMUNICACIÓN Y PRENSA</t>
  </si>
  <si>
    <t>GESTIÓN ADMINISTRATIVA</t>
  </si>
  <si>
    <t>GESTIÓN DOCUMENTAL</t>
  </si>
  <si>
    <t>GESTIÓN FINANCIERA</t>
  </si>
  <si>
    <t>GESTIÓN INFORMÁTICA</t>
  </si>
  <si>
    <t>GESTIÓN CONTRACTUAL</t>
  </si>
  <si>
    <t>GESTIÓN JURÍDICA</t>
  </si>
  <si>
    <t>GESTIÓN DEL MEJORAMIENTO</t>
  </si>
  <si>
    <t>GESTIÓN DEL CONTROL Y EVALUACIÓN</t>
  </si>
  <si>
    <t>TOTAL RIESGOS</t>
  </si>
  <si>
    <t>TOTAL % RIESGOS</t>
  </si>
  <si>
    <t>PROBABILIDAD</t>
  </si>
  <si>
    <t>RESPUESTA</t>
  </si>
  <si>
    <t>Asumir el riesgo</t>
  </si>
  <si>
    <t>Reducir el riesgo</t>
  </si>
  <si>
    <t>Compartir o transferir</t>
  </si>
  <si>
    <t>RIESGOS</t>
  </si>
  <si>
    <t>B: BAJA</t>
  </si>
  <si>
    <t>M: MODERADA</t>
  </si>
  <si>
    <t>A: ALTA</t>
  </si>
  <si>
    <t>E: EXTREMA</t>
  </si>
  <si>
    <t>GESTIÓN DE LA EDUCACIÓN SOLIDARIA</t>
  </si>
  <si>
    <t>GES 02</t>
  </si>
  <si>
    <t>GES 01</t>
  </si>
  <si>
    <t>UNIDAD ADMINISTRATIVA ESPECIAL DE ORGANIZACIONES SOLIDARIAS</t>
  </si>
  <si>
    <t>Líder Proceso</t>
  </si>
  <si>
    <t>Director Nacional</t>
  </si>
  <si>
    <t>Director Técnico Dirección de Desarrollo de las Organizaciones Solidarias</t>
  </si>
  <si>
    <t>Director de Investigación y Planeación</t>
  </si>
  <si>
    <t>Coordinador Grupo Educación e Investigaciones</t>
  </si>
  <si>
    <t>Coordinador Grupo de Comunicación y Prensa</t>
  </si>
  <si>
    <t>Coordinador Grupo de Gestión Administrativa</t>
  </si>
  <si>
    <t>Coordinador Grupo de Gestión Financiera</t>
  </si>
  <si>
    <t>Coordinador Grupo de Gestión Humana</t>
  </si>
  <si>
    <t>ZONA DE RIESGO RESIDUAL</t>
  </si>
  <si>
    <t>No. Riesgos de Corrupción</t>
  </si>
  <si>
    <t>Total No. Riesgos</t>
  </si>
  <si>
    <t>Coordinador Grupo Tics</t>
  </si>
  <si>
    <t>Jefe de Oficina Asesora Jurídica</t>
  </si>
  <si>
    <t>Coordinador Grupo TICS</t>
  </si>
  <si>
    <t>Verificar la información de ejecución de los proyectos de inversión registrada en el SPI,  para establecer alertas en caso de presentar inconsistencias en la información reportada mensualmente.</t>
  </si>
  <si>
    <t>Profesional Especializado Grupo de Planeación y Estadística
Coordinador Grupo de Planeación y Estadística</t>
  </si>
  <si>
    <t>Acceso a la información de las bases de datos catalogadas como sensibles de las operaciones estadísticas, únicamente al personal autorizado: al Coordinador del Grupo de Planeación y Estadístico y al contratista encargado del procesamiento de las bases de datos estadisticos.</t>
  </si>
  <si>
    <t>Verificar que el procedimiento de Producto y Servicio no conforme describa las caracteristicas y criterios establecidos para la conformidad de los productos o servicios de la Unidad, y socializar a los lideres dicha información.</t>
  </si>
  <si>
    <t xml:space="preserve">Profesional Especializado Grado 17 Grupo de Planeación y Estadística. </t>
  </si>
  <si>
    <t>Revisar y gestionar la identificación de producto o servicio no conforme reportada porlos líderes de Proceso, de acuerdo con el Procedimiento de producto o Servicio no Conforme.</t>
  </si>
  <si>
    <t>Profesional Especializado Grado 17 Grupo de Planeación y Estadística. 
Coordinador Grupo de Planeación y Estadística.</t>
  </si>
  <si>
    <t xml:space="preserve">Director de Investigación y Planeación
Coordinador Grupo de Planeación y Estadística.
Profesional Especializado Grado 17 Grupo de Planeación y Estadística. </t>
  </si>
  <si>
    <t>Líderes de Procesos (1ra. Y 2da. Línea de defensa)
Profesional Especializado Grado 17 Grupo de Planeación y Estadística</t>
  </si>
  <si>
    <r>
      <rPr>
        <sz val="10"/>
        <color rgb="FFFF0000"/>
        <rFont val="Arial Narrow"/>
        <family val="2"/>
      </rPr>
      <t>Debido</t>
    </r>
    <r>
      <rPr>
        <sz val="10"/>
        <color theme="1"/>
        <rFont val="Arial Narrow"/>
        <family val="2"/>
      </rPr>
      <t xml:space="preserve"> a Pérdida de la Disponibilidad y Confidencialidad
</t>
    </r>
  </si>
  <si>
    <t>GIN 001</t>
  </si>
  <si>
    <t>Acceso a la red o a los sistemas de información por personas no autorizadas en la UAEOS.</t>
  </si>
  <si>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Pérdida de la Disponibilidad o Confidencialidad
</t>
    </r>
  </si>
  <si>
    <t xml:space="preserve">Gestión de las vulnerabilidades técnicas
</t>
  </si>
  <si>
    <t>Políticas para la seguridad de la informacioón</t>
  </si>
  <si>
    <t>Politica de control de acceso</t>
  </si>
  <si>
    <t xml:space="preserve">Sistema de gestión de contraseñas
</t>
  </si>
  <si>
    <t>Mantenimiento de Equipos</t>
  </si>
  <si>
    <t>Toma de conciencia, educación y formación en la seguridad de la información</t>
  </si>
  <si>
    <t>julio 1 de 2022</t>
  </si>
  <si>
    <t>GFI 05</t>
  </si>
  <si>
    <t>Fallas en el sistema de pagos de las plataformas virtuales.</t>
  </si>
  <si>
    <t>Revisar saldos cuentas bancos</t>
  </si>
  <si>
    <t>Verificar los saldos cuenta bancaria cada vez que se realice un pago</t>
  </si>
  <si>
    <r>
      <rPr>
        <sz val="10"/>
        <color rgb="FFFF0000"/>
        <rFont val="Arial Narrow"/>
        <family val="2"/>
      </rPr>
      <t>Posibilidad</t>
    </r>
    <r>
      <rPr>
        <sz val="10"/>
        <color theme="1"/>
        <rFont val="Arial Narrow"/>
        <family val="2"/>
      </rPr>
      <t xml:space="preserve"> de pérdida reputacional</t>
    </r>
  </si>
  <si>
    <r>
      <rPr>
        <sz val="10"/>
        <color rgb="FFFF0000"/>
        <rFont val="Arial Narrow"/>
        <family val="2"/>
      </rPr>
      <t>Posibilidad</t>
    </r>
    <r>
      <rPr>
        <sz val="10"/>
        <color theme="1"/>
        <rFont val="Arial Narrow"/>
        <family val="2"/>
      </rPr>
      <t xml:space="preserve"> de perdida reputacional</t>
    </r>
  </si>
  <si>
    <r>
      <rPr>
        <sz val="10"/>
        <color rgb="FFFF0000"/>
        <rFont val="Arial Narrow"/>
        <family val="2"/>
      </rPr>
      <t>Posibilidad</t>
    </r>
    <r>
      <rPr>
        <sz val="10"/>
        <color theme="1"/>
        <rFont val="Arial Narrow"/>
        <family val="2"/>
      </rPr>
      <t xml:space="preserve"> de incurrir en perdida económica y reputacional</t>
    </r>
  </si>
  <si>
    <t>Gestión Informática</t>
  </si>
  <si>
    <t>Gestionar la operación informática que garantice la disponibilidad y confiabilidad de los servicios y productos TICS, así́ como asegurar la infraestructura tecnológica, en el marco de la normatividad vigente, garantizando la seguridad de los activos de información de cada uno de los procesos de la Unidad Administrativa Especial de Organizaciones Solidarias.</t>
  </si>
  <si>
    <t>Gestión y administración de la infraestructura de T.I</t>
  </si>
  <si>
    <t>Activo</t>
  </si>
  <si>
    <t>Amenaza</t>
  </si>
  <si>
    <t>Vulnerabilidades</t>
  </si>
  <si>
    <t>Actividad de Control</t>
  </si>
  <si>
    <t xml:space="preserve">Probabilidad Residual </t>
  </si>
  <si>
    <t xml:space="preserve">Impacto Residual </t>
  </si>
  <si>
    <t>Descripción de actividades Plan de Acción</t>
  </si>
  <si>
    <t>Pérdida de la Disponibilidad y Confidencialidad</t>
  </si>
  <si>
    <t>DNS
Servidores de red
Firewall
Red TCP/IP</t>
  </si>
  <si>
    <t>Seguridad Digital</t>
  </si>
  <si>
    <t xml:space="preserve">Acceso a la red o a los sistemas de información por personas no autorizadas
</t>
  </si>
  <si>
    <t>Desactualización o daño del Firewall</t>
  </si>
  <si>
    <t>A.12.6.1</t>
  </si>
  <si>
    <t>El profesional especializado del Grupo TIC realiza revisiones periódicas sobre el Firewall para verificar su estado, además de indicadores que alerten sobre fallos o irregularidades con desempeño del equipo.
Se cuenta con un contrato de actualizaciones de las definiciones de seguridad del firewall para la vigencia.
En caso de daño del equipo se cuenta con firewall de soporte para reemplazar en caso de daño del firewall principal.</t>
  </si>
  <si>
    <t>Realizar seguimiento y monitorio mensual al Firewall</t>
  </si>
  <si>
    <t xml:space="preserve">Mensual </t>
  </si>
  <si>
    <t>Conexiones remotas no seguras</t>
  </si>
  <si>
    <t>A.5.1.1</t>
  </si>
  <si>
    <t>Políticas para la seguridad de la información</t>
  </si>
  <si>
    <t>La política de seguridad y privacidad de la información prohíbe la instalación y uso de herramientas de acceso remoto a la red de la entidad, para ello se prohíbe la instalación de estas herramientas en los equipos institucionales, adicionalmente se establece regla en el firewall de la entidad para bloquear el acceso a estos programas y se realiza revisión semestral del cumplimiento de la política en donde se validad el no uso de los programas de conexión remota, se permite únicamente la conexión remota a través de una conexión VPN</t>
  </si>
  <si>
    <t xml:space="preserve">* Realizar jornadas de verificación de software no autorizado dentro de las actividades programadas de mantenimiento preventivo y correctivo
* Realizar jornadas de verificación de software no autorizado dentro de las actividades y solicitudes de soporte diarias de los ingenieros del grupo Tics. </t>
  </si>
  <si>
    <t>Grupo TICS
Supervisor del Contrato de Mantenimiento</t>
  </si>
  <si>
    <t>A.9.1.1</t>
  </si>
  <si>
    <t>Política de control de acceso</t>
  </si>
  <si>
    <t>El control de acceso al centro de computo y a los servidores físicos y virtuales de la entidad esta restringido y únicamente los funcionarios autorizados pueden ingresar a ellos, ya sea en físico o vía remota, esto se encuentra definido en la política de seguridad de la información a la cual se hace seguimiento a través del formato Seguimiento Política de Seguridad  y Privacidad de la Información para validar su cumplimiento</t>
  </si>
  <si>
    <t xml:space="preserve">* Seguimiento Política de Seguridad  y Privacidad de la Información
* Administración del Control de Acceso por el aplicativo Biométrico </t>
  </si>
  <si>
    <t xml:space="preserve">Semestral </t>
  </si>
  <si>
    <t>Contraseñas predeterminadas no modificadas</t>
  </si>
  <si>
    <t>A.9.4.3</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</si>
  <si>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cosntraseñas, pero los demás sistemas de información internos no cuentan con una programación que obligue a los funcionarios a realizar este cambio periódico por lo que se debe recordar a los administradores de las aplicaciones el cambio periódico de contraseñas</t>
  </si>
  <si>
    <t xml:space="preserve">* Realizar jornadas de actualización de permisos de acceso a los roles de administrador, Semestral; registrando los mismos en el formato "Dispositivos por IP". 
 </t>
  </si>
  <si>
    <t>Mantenimiento inadecuado</t>
  </si>
  <si>
    <t>A.11.2.4</t>
  </si>
  <si>
    <t>El Grupo TICS define anualmente el plan de mantenimiento preventivo y correctivo de la infraestructura tecnológica, adicional se realiza el contrato para realizar mantenimiento a equipos y demás elementos de la infraestructura, para ello el profesional a cargo de la supervisión del contrato realiza seguimiento y supervisión a las actividades de mantenimiento realizadas por el contratista, además de la revisión y validación de los informes de seguimiento a la ejecución del contrato, por otra parte se realiza seguimiento a las actividades contempladas en el plan de mantenimiento preventivo y correctivo.</t>
  </si>
  <si>
    <t xml:space="preserve">* Ejecución al Plan de Mantenimiento preventivo y Correctivo 
* Realizar seguimiento  a los procesos de contratación de Mantenimiento preventivo y correctivo </t>
  </si>
  <si>
    <t>Coordinador Grupo de Tecnologías de la Información y Supervisor Asignado</t>
  </si>
  <si>
    <t>Falta de formación y conciencia sobre seguridad de la información</t>
  </si>
  <si>
    <t>A.7.2.2</t>
  </si>
  <si>
    <t>El Grupo TICS define el plan de sensibilización y comunicación donde define las actividades a realizar en materia de capacitación y sensibilización de temas de ciberseguridad a los funcionarios de la entidad, se realiza seguimiento a las actividades del plan mensualmente para revisar su ejecución y avance.</t>
  </si>
  <si>
    <t xml:space="preserve">* Ejecución del Plan de sensibilización y comunicaciones </t>
  </si>
  <si>
    <t>Pérdida de la Disponibilidad y Confidencialidad e Integridad</t>
  </si>
  <si>
    <t>Sistemas de información
Fileserver
Servidores Físicos
Servidores Virtuales</t>
  </si>
  <si>
    <t>Pirata informático intruso ilegal
Errores de mantenimiento
Mal funcionamiento de equipos</t>
  </si>
  <si>
    <t>Conexión a escritorio remoto no segura</t>
  </si>
  <si>
    <t>Políticas para la seguridad de la información: se encuentra prohibido la instalación de software para conexión remota en los equipos de la entidad, adicionalmente por política del firewall no se pueden descarga e instalar este tipo de herramientas.</t>
  </si>
  <si>
    <t>Bimensual</t>
  </si>
  <si>
    <t>Carencia de parches de seguridad de los sistemas operativos</t>
  </si>
  <si>
    <t>A.12.5.1</t>
  </si>
  <si>
    <t>Instalación de software en sistemas operativos</t>
  </si>
  <si>
    <r>
      <t>Los equipos de cómputo con sistemas operativos Windows 10 y 11 están programados para descargar las actualizaciones de seguridad automáticamente y mantenerse protegidos, para los servidores físicos y virtuales los profesionales se encarga de revisar y actualizar los parches de seguridad para garantizar la operación de los equipos eficazmente</t>
    </r>
    <r>
      <rPr>
        <sz val="10"/>
        <rFont val="Arial Narrow"/>
        <family val="2"/>
      </rPr>
      <t>. Se encuentran en operación equipos de computo con sistemas operativos 7 y 8 los cuales ya no tienen soporte por Microsoft por lo que se esta revisando y actualizando a una versión soportado o revisando para dar de baja los equipos de acuerdo con su vida útil.</t>
    </r>
  </si>
  <si>
    <t xml:space="preserve">* Realizar las actualizaciones de software ( Parches de seguridad, firmware, Sistemas operativos, Servicios, Módulos) de la  infraestructura tecnológica. Reporte de actualizaciones de software </t>
  </si>
  <si>
    <t>Cuatrimestral</t>
  </si>
  <si>
    <t>Dispositivos IoT inseguros</t>
  </si>
  <si>
    <t xml:space="preserve">Políticas de seguridad de la información: se encuentra definidas políticas para que cualquier dispositivo móvil externo 
</t>
  </si>
  <si>
    <t>El Grupo TIC debe crear en la red wifi de la entidad un usuario para invitados, ya que actualmente los dispositivos externos se conectan a la red principal de la entidad.</t>
  </si>
  <si>
    <t>* Creación y seguimiento un SIDD (identificador de Red) invitados</t>
  </si>
  <si>
    <t xml:space="preserve">Supervisor contrato Soporte Nivel 3 </t>
  </si>
  <si>
    <t xml:space="preserve">Creación en Octubre </t>
  </si>
  <si>
    <t>Equipos de escritorio y servidores sin antivirus</t>
  </si>
  <si>
    <t xml:space="preserve">Se realiza revisión y seguimiento en la consola de antivirus para verificar la instalación de este en los equipos y servidores. 
Se realiza revisión de equipos periódico por parte de los ingenieros del Grupo Tics. </t>
  </si>
  <si>
    <t xml:space="preserve">* Realizar Revisión de la Consola de administrador del Antivirus </t>
  </si>
  <si>
    <t>Profesional Universitario Grado 7</t>
  </si>
  <si>
    <t>Equipos con sistemas operativos obsoletos</t>
  </si>
  <si>
    <t xml:space="preserve">Revisión de Vida Útil y Deterioro de los equipos de Computo de acuerdo a las  vulnerabilidades técnicas
</t>
  </si>
  <si>
    <t xml:space="preserve">Se realiza la Revisión y reporte de la vida Útil y de destierro de los equipos de computo de la entidad con el fin de identificar los equipos a dar de baja por diferente causas. Y se reporta al grupo de Administrativa </t>
  </si>
  <si>
    <t xml:space="preserve">* Reporte de Vida Útil y de Deterioro de los Activos Tangibles de la entidad </t>
  </si>
  <si>
    <t>Usuarios incapacitados en temas de seguridad de la información</t>
  </si>
  <si>
    <t>A.12.2.1</t>
  </si>
  <si>
    <t>Controles contra códigos maliciosos</t>
  </si>
  <si>
    <r>
      <t>La entidad cuenta con herramientas de ciberseguridad tales como el firewall y a</t>
    </r>
    <r>
      <rPr>
        <sz val="10"/>
        <rFont val="Arial Narrow"/>
        <family val="2"/>
      </rPr>
      <t>ntivirus instalado en todos los equipos de escritorio y servidores con el fin de protegerlos en caso de un ataque de código malicioso. Se revisa periódicamente la instalación y funcionamiento de las herramientas.</t>
    </r>
  </si>
  <si>
    <t>* Realizar Revisión de la Consola de administrador del Antivirus ( reporte de ataques de MALWARE DETECTADO EN ESTACIONES DE TRABAJO Y SERVIDORES)
* Realizar seguimiento y monitorio mensual al Firewall (reporte de ataques informáticos)</t>
  </si>
  <si>
    <t>Profesional Especializado Grado 13 y Profesional Universitario Grado 7</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</si>
  <si>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 de la información.</t>
  </si>
  <si>
    <t xml:space="preserve">* Envió de Tips de Seguridad y ejecución del plan de sensibilización y comunicaciones </t>
  </si>
  <si>
    <t xml:space="preserve">Bases de datos nómina
Matriz personas beneficiadas
Matriz organizaciones solidarias </t>
  </si>
  <si>
    <t>Código Malicioso
Fuga de información</t>
  </si>
  <si>
    <t>A.12.2.2</t>
  </si>
  <si>
    <r>
      <t xml:space="preserve">La entidad cuenta con herramientas de ciberseguridad tales como el firewall y antivirus instalado en todos los equipos de escritorio y servidores con el fin de protegerlos en caso de un ataque de código malicioso. </t>
    </r>
    <r>
      <rPr>
        <sz val="10"/>
        <rFont val="Arial Narrow"/>
        <family val="2"/>
      </rPr>
      <t>Se revisa periódicamente la instalación y funcionamiento de las herramientas.</t>
    </r>
  </si>
  <si>
    <t>A.7.2.3</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</si>
  <si>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seguridad de la información.</t>
  </si>
  <si>
    <t>Sistema de gestión documental
SGDEA</t>
  </si>
  <si>
    <t>Malversación y fraude
Destrucción de registros
Falsificación de registros</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</si>
  <si>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contraseñas, pero los demás sistemas de información internos no cuentan con una programación que obligue a los funcionarios a realizar este cambio periódico por lo que se debe recordar a los administradores de las aplicaciones el cambio periódico de contraseñas</t>
  </si>
  <si>
    <t>Control inadecuado del acceso físico</t>
  </si>
  <si>
    <t>La política de seguridad y privacidad de la información define la política de control de acceso a las diferentes instalaciones de la entidad, además de lo estipulado por cada Dirección y coordinación para mantener la seguridad de sus instalaciones, el acceso a las dependencias es por medio biométrico por lo que los funcionarios con permisos para acceder a alguna instalación deben registrarse en el software de acceso perimetral.</t>
  </si>
  <si>
    <t>Inadecuada gestión y protección de contraseñas</t>
  </si>
  <si>
    <t>Protección física no apropiada</t>
  </si>
  <si>
    <t>Expedientes de Jurídica, gestión documental
Historias Laborales</t>
  </si>
  <si>
    <t xml:space="preserve">
Destrucción de registros
Desastre natural, incendio, inundación, rayo.
Revelación de Información
Cambios no autorizados de registros
</t>
  </si>
  <si>
    <t>Ubicación vulnerable a inundaciones</t>
  </si>
  <si>
    <t>A.11.1.4</t>
  </si>
  <si>
    <t>Protección contra amenazas externas ambientales</t>
  </si>
  <si>
    <r>
      <t xml:space="preserve">Las instalaciones de la entidad en donde se encuentran los archivos de gestión que contienen los expedientes y demás información física se encuentran asegurados bajo la política de </t>
    </r>
    <r>
      <rPr>
        <sz val="10"/>
        <rFont val="Arial Narrow"/>
        <family val="2"/>
      </rPr>
      <t xml:space="preserve">control de acceso, la información se encuentra digitalizada donde se tiene acceso controlado y copias de seguridad. Teniendo en cuenta en la Política de seguridad Digital </t>
    </r>
  </si>
  <si>
    <t>* Revisión y actualización Plan de Continuidad de negocio</t>
  </si>
  <si>
    <t>A.9.4.1</t>
  </si>
  <si>
    <t xml:space="preserve">Restricción de acceso a información </t>
  </si>
  <si>
    <t>Respaldo inapropiado o irregular</t>
  </si>
  <si>
    <t>A.12.3.1</t>
  </si>
  <si>
    <t xml:space="preserve">Respaldo de información
</t>
  </si>
  <si>
    <t xml:space="preserve">El resguardo de información Física es responsabilidad de Cada Grupo, la información digitalizada y almacenada en las carpeta compartidas de acuerdo con la política de seguridad de la información el Grupo Tics es el responsable del resguardo y Backups Correspondientes </t>
  </si>
  <si>
    <t xml:space="preserve">* Verificación de Realización de Backups de información </t>
  </si>
  <si>
    <t xml:space="preserve"> Profesional Universitario Grado 7</t>
  </si>
  <si>
    <t>A.11.1.1</t>
  </si>
  <si>
    <t>Perímetro de seguridad física</t>
  </si>
  <si>
    <t>El Resguardo de la información Física es responsabilidad de cada Grupo, sin embargo se cuenta con política de acceso perimetral, registro de cámaras de vigilancia y resguardo de información bajo llave</t>
  </si>
  <si>
    <t xml:space="preserve">* Revisión de cámaras de Seguridad 
* Administración del Control de Acceso por el aplicativo Biométrico </t>
  </si>
  <si>
    <t>TRATAMIENTO DEL RIESGO</t>
  </si>
  <si>
    <t>Por sanciones por parte de los entes de control e insatisfacción de los funcionarios de la entidad</t>
  </si>
  <si>
    <r>
      <rPr>
        <sz val="10"/>
        <color rgb="FFFF0000"/>
        <rFont val="Arial Narrow"/>
        <family val="2"/>
      </rPr>
      <t>Posibilidad  de perdida</t>
    </r>
    <r>
      <rPr>
        <sz val="10"/>
        <color theme="1"/>
        <rFont val="Arial Narrow"/>
        <family val="2"/>
      </rPr>
      <t xml:space="preserve"> reputacional y economica,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</si>
  <si>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t xml:space="preserve">Por sanciones por entes de control o demandas por pagos inadecuados en la nomina </t>
  </si>
  <si>
    <r>
      <rPr>
        <sz val="10"/>
        <color rgb="FFFF0000"/>
        <rFont val="Arial Narrow"/>
        <family val="2"/>
      </rPr>
      <t>Debido</t>
    </r>
    <r>
      <rPr>
        <sz val="10"/>
        <color theme="1"/>
        <rFont val="Arial Narrow"/>
        <family val="2"/>
      </rPr>
      <t xml:space="preserve"> la falta de actualización y soporte técnico del aplicativo de nómina NOVASOFT este presena inconsistencias en los reportes.
 </t>
    </r>
  </si>
  <si>
    <t>Por modificación de los criterios de los estandares mínimos en Segurida de Salud en el Trabajo.</t>
  </si>
  <si>
    <t xml:space="preserve">Verificar por parte del profesional  responsable  la documentación presentada por el aspirante  frente a los requisitos establecidos el Manual especifico de Funciones y Competencias de la entidad, para posteriormente ser validado y aprobado por el Coordinador del área de gestión Humana. </t>
  </si>
  <si>
    <t>Realizar la contratación de la actualización y soporte técnico del aplicativo de nómina NOVASOFT para cada vigenica.</t>
  </si>
  <si>
    <t>Verificar el cumplimiento de cada item de los estándares mínimos en Seguridad y Salud en el Trabajo.</t>
  </si>
  <si>
    <t>Cargar la información de tiempos laborados y salarios en la plataforma CETIL, previa verificación y validación de la información en las Historia Laborales de los exfuncionarios y funcionarios de la Entidad.</t>
  </si>
  <si>
    <t>Cargar la información en el SIIF, verificar y aprobar las solicitudes de tiquetes aéreos y viáticos de comisión de servicios de los funcionarios públicos.</t>
  </si>
  <si>
    <t>Verificar la documentación en la plataforma de SIGEP II y cumplimiento de la normatividad vigente.</t>
  </si>
  <si>
    <t>Verificar la contratación anual de la actualización y soporte técnico del aplicativo de nómina NOVASOFT de conformidad con el Plan anual de Adquisiciones.</t>
  </si>
  <si>
    <t>Realizar la evaluación de los estándares mínimos de Seguridad y Salud en el Trabajo.</t>
  </si>
  <si>
    <t>Revisar Historias laborales para validación y cargue de la información en el aplicativo CETIL, para su revisión y firma del Coordinador Grupo de Gestión Humana.</t>
  </si>
  <si>
    <t>Verificar cumplimiento cronograma remitido por el área correspondiente, aprobación por la Dirección Nacional</t>
  </si>
  <si>
    <r>
      <rPr>
        <sz val="11"/>
        <rFont val="Calibri"/>
        <family val="2"/>
        <scheme val="minor"/>
      </rPr>
      <t xml:space="preserve">Realizar jornadas de verificación de software no autorizado dentro de las actividades programadas de mantenimiento preventivo y correctivo.
Realizar actualización y seguimiento al Mapa de Riesgos de Seguridad Digital. </t>
    </r>
    <r>
      <rPr>
        <u/>
        <sz val="11"/>
        <color theme="10"/>
        <rFont val="Calibri"/>
        <family val="2"/>
        <scheme val="minor"/>
      </rPr>
      <t xml:space="preserve">
'MAPA RIESGOS SEGURIDAD'</t>
    </r>
    <r>
      <rPr>
        <sz val="11"/>
        <color theme="10"/>
        <rFont val="Calibri"/>
        <family val="2"/>
        <scheme val="minor"/>
      </rPr>
      <t xml:space="preserve">
</t>
    </r>
  </si>
  <si>
    <t>Fraude Interno</t>
  </si>
  <si>
    <t>Corrupción</t>
  </si>
  <si>
    <t>Cuando el interés general propio de la función pública entra en conflicto con el interés particular y directo del servidor público”.</t>
  </si>
  <si>
    <t>Pérdida derivada de actos de fraude por personas ajenas a la organización (no participa personal de la entidad).</t>
  </si>
  <si>
    <t>Usuarios, Productos y Prácticas</t>
  </si>
  <si>
    <t>Pérdida por daños o extravíos de los activos fijos por desastres naturales u otros riesgos/eventos externos como atentados, vandalismo, orden público.</t>
  </si>
  <si>
    <t>Posibilidad que por acción u omisión, se use el poder para desviar la gestión de lo público hacia un beneficio privado</t>
  </si>
  <si>
    <t>Conflicto de Interés</t>
  </si>
  <si>
    <t>CLASES DE RIESGOS</t>
  </si>
  <si>
    <t>Riesgos de seguridad Digital</t>
  </si>
  <si>
    <t>Realizar seguimiento a la ejecución de los proyectos de inversión, estableciéndose el grado de avance físico, financiero y de gestión, realizar informes mensuales de  ejecución presupuestal.</t>
  </si>
  <si>
    <r>
      <rPr>
        <sz val="10"/>
        <color rgb="FFFF0000"/>
        <rFont val="Arial Narrow"/>
        <family val="2"/>
      </rPr>
      <t>Posibilidad</t>
    </r>
    <r>
      <rPr>
        <sz val="10"/>
        <color theme="1"/>
        <rFont val="Arial Narrow"/>
        <family val="2"/>
      </rPr>
      <t xml:space="preserve"> de incurrir en perdida económica debido a  la falta de actualización y soporte técnico del aplicativo de nómina de NOVASOFT.</t>
    </r>
  </si>
  <si>
    <t>PDE 01</t>
  </si>
  <si>
    <t>PDE 02</t>
  </si>
  <si>
    <t>Verificar consistencia de la información para su procesamiento.</t>
  </si>
  <si>
    <t>Restringir acceso a la información y a las bases de datos de operaciones estadísticas a personal no autorizado.</t>
  </si>
  <si>
    <r>
      <rPr>
        <sz val="10"/>
        <color rgb="FFFF0000"/>
        <rFont val="Arial Narrow"/>
        <family val="2"/>
      </rPr>
      <t>Debido</t>
    </r>
    <r>
      <rPr>
        <sz val="10"/>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</si>
  <si>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 xml:space="preserve">Verificar cantidad y descripción de bienes contra factura, hoja de inventarios individual y diligenciamiento de los registros correspondientes de inventarios. Por parte del profesional Especializado responsable de Inventarios
</t>
  </si>
  <si>
    <t>Socializar Plan Institucional de Gestión Ambiental - PIGA, su desarrollo y seguimiento a las actividades.</t>
  </si>
  <si>
    <t>Aplicar instrumentos, tales como las tablas de retención documental - TRD, inventario documental, hoja de control, y demás formatos (formatos de afuera) que aseguren una adecuada gestión y conservación de la documentación.</t>
  </si>
  <si>
    <t>Elaborar protocolo y lineamientos para la administración y control de las comunicaciones oficiales.</t>
  </si>
  <si>
    <r>
      <rPr>
        <sz val="10"/>
        <color rgb="FFFF0000"/>
        <rFont val="Arial Narrow"/>
        <family val="2"/>
      </rPr>
      <t xml:space="preserve">Debido </t>
    </r>
    <r>
      <rPr>
        <sz val="10"/>
        <color theme="1"/>
        <rFont val="Arial Narrow"/>
        <family val="2"/>
      </rPr>
      <t xml:space="preserve"> a certifcación errónea de la disponibilidad de un rubro presupuestal.</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</si>
  <si>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certifcar erróneamente la disponibilidad de un rubro presupuestal.</t>
    </r>
  </si>
  <si>
    <t>Asesorar por parte de la Coordinación Financiera, el técnico y el auxiliar administrativo del Grupo de Gestión Financiera, con base en los rubros y usos presupuestales a utilizar.</t>
  </si>
  <si>
    <t>Brindar asesoría por parte del Coordinador, contratista con funciones de contador, técnico,  auxiliar administrativo del Grupo de Gestión Financiera, para la definición de los rubros y usos presupuestales para la adquisición de bienes y servicios.</t>
  </si>
  <si>
    <t xml:space="preserve">Realizar seguimiento  a los procesos de contratación del Grupo TICS conforme al Plan Anual de Adquisiciones </t>
  </si>
  <si>
    <t>Ejecutar plan/Programa de mantenimiento de software y hardware</t>
  </si>
  <si>
    <t>Tráfico de influencias y favoritismos entre el facilitador y los participantes de procesos formativos.</t>
  </si>
  <si>
    <t>Coordinación y Porfesional designado
Grupo de Educación e Investigación</t>
  </si>
  <si>
    <t>Verificar la información que suministra el funcionario que adelantó la formación, la relación de  las personas y que éstas hayan registrado su participación y/o firma en la evidencia de listado de asistencia, a través de muestra minima del 10% en cada solicitud de certificados</t>
  </si>
  <si>
    <t>Profesional designado  
Grupo de Educación e Investigación</t>
  </si>
  <si>
    <r>
      <rPr>
        <sz val="10"/>
        <color rgb="FFFF0000"/>
        <rFont val="Arial Narrow"/>
        <family val="2"/>
      </rPr>
      <t>Posibilidad</t>
    </r>
    <r>
      <rPr>
        <sz val="10"/>
        <color theme="1"/>
        <rFont val="Arial Narrow"/>
        <family val="2"/>
      </rPr>
      <t xml:space="preserve"> de incurrir en perdida reputacional, </t>
    </r>
    <r>
      <rPr>
        <sz val="10"/>
        <color rgb="FFFF0000"/>
        <rFont val="Arial Narrow"/>
        <family val="2"/>
      </rPr>
      <t>debido</t>
    </r>
    <r>
      <rPr>
        <sz val="10"/>
        <color theme="1"/>
        <rFont val="Arial Narrow"/>
        <family val="2"/>
      </rPr>
      <t xml:space="preserve"> a modificación de los criterios de los estándares mínimos en Seguridad y Salud en el Trabajo.</t>
    </r>
  </si>
  <si>
    <r>
      <rPr>
        <sz val="10"/>
        <color rgb="FFFF0000"/>
        <rFont val="Arial Narrow"/>
        <family val="2"/>
      </rPr>
      <t xml:space="preserve">Debido </t>
    </r>
    <r>
      <rPr>
        <sz val="10"/>
        <color theme="1"/>
        <rFont val="Arial Narrow"/>
        <family val="2"/>
      </rPr>
      <t>a modificación de los criterios de los estándares mínimos en Seguridad y Salud en el Trabajo.</t>
    </r>
  </si>
  <si>
    <t>Asignación apoderados judiciales con verificación por proceso, del régimen de inhabilidades e incompatibilidades y conflicto de interés</t>
  </si>
  <si>
    <t>Vaildar y verificar hojas de vida de los apoderados judiciales Consejo Superior de la Judicatura.</t>
  </si>
  <si>
    <t>Designar apoderados judiciales en las etapas procesales</t>
  </si>
  <si>
    <t>Resolver las PQRDS dentro de los terminos de Ley</t>
  </si>
  <si>
    <t>MATRIZ MAPA DE RIESGOS</t>
  </si>
  <si>
    <t>CÓDIGO-FO-PDE-04</t>
  </si>
  <si>
    <t>Solicitar a los futuros contratistas y/o supervisores de contratos y/o convenios de la UAEOS, declaración de estar incurso o no en causal de Conflicto de Interéses, frente al futuro contratista o cooperante.</t>
  </si>
  <si>
    <t>No. Riesgos</t>
  </si>
  <si>
    <t>Revisar y gestionar la identificación de producto o servicio no conforme reportada por los líderes de Proceso, de acuerdo con el Procedimiento de producto o Servicio no Conforme.</t>
  </si>
  <si>
    <t>Mecanismo exporadico de control  en la publicación de contenidos y piezas, en los canales establecidos para tal fin.</t>
  </si>
  <si>
    <r>
      <rPr>
        <sz val="10"/>
        <color rgb="FFFF0000"/>
        <rFont val="Arial Narrow"/>
        <family val="2"/>
      </rPr>
      <t>Debido</t>
    </r>
    <r>
      <rPr>
        <sz val="10"/>
        <rFont val="Arial Narrow"/>
        <family val="2"/>
      </rPr>
      <t xml:space="preserve"> aa la no actualización    de los estándares de imagen corporativa,al incumplimiento de su aplicació, a publicaciones   no  autorizadas. y  con contenido inadecuado</t>
    </r>
  </si>
  <si>
    <r>
      <rPr>
        <sz val="10"/>
        <color rgb="FFFF0000"/>
        <rFont val="Arial Narrow"/>
        <family val="2"/>
      </rPr>
      <t xml:space="preserve">Posibilidad </t>
    </r>
    <r>
      <rPr>
        <sz val="10"/>
        <rFont val="Arial Narrow"/>
        <family val="2"/>
      </rPr>
      <t>de perdida reputacional</t>
    </r>
    <r>
      <rPr>
        <sz val="10"/>
        <color theme="1"/>
        <rFont val="Arial Narrow"/>
        <family val="2"/>
      </rPr>
      <t xml:space="preserve">, </t>
    </r>
    <r>
      <rPr>
        <sz val="10"/>
        <color rgb="FFFF0000"/>
        <rFont val="Arial Narrow"/>
        <family val="2"/>
      </rPr>
      <t>debido</t>
    </r>
    <r>
      <rPr>
        <sz val="10"/>
        <color theme="1"/>
        <rFont val="Arial Narrow"/>
        <family val="2"/>
      </rPr>
      <t xml:space="preserve"> a la no actualización    de los estándares de imagen corporativa,al incumplimiento de su aplicació, a publicaciones   no  autorizadas. y  con contenido inadecuado</t>
    </r>
  </si>
  <si>
    <t>Control intermitente en la recolección de la información que se produce en la UAEOS</t>
  </si>
  <si>
    <t>Actualizar los estandares de la imagen corporativa en los documentos del proceso de Comunicaciones y Prensa 
Verificar el cumplimiento en la publicación de cada uno de los contenidos autorizados por el líder de proceso.</t>
  </si>
  <si>
    <t>GFI 06</t>
  </si>
  <si>
    <t>Inadecuada programación de pagos para el periodo, el consolidado  de solicitudes de PAC (fondos disponibles para realizar pagos de obligaciones de la Entidad) no se cumplió por parte de los solicitantes.</t>
  </si>
  <si>
    <r>
      <rPr>
        <sz val="10"/>
        <color rgb="FFFF0000"/>
        <rFont val="Arial Narrow"/>
        <family val="2"/>
      </rPr>
      <t>Debido</t>
    </r>
    <r>
      <rPr>
        <sz val="10"/>
        <color theme="1"/>
        <rFont val="Arial Narrow"/>
        <family val="2"/>
      </rPr>
      <t xml:space="preserve"> a la no utilización del PAC (el monto máximo mensual de fondos disponibles en la Cuenta Única Nacional para los órganos financiados con recursos de la Nación y el monto máximo de pagos de los establecimientos públicos del orden nacional) solicitado por la Entidad  para un periodo determinado,  y  por debajo del porcentaje  del indicador de uso eficiente de los recursos (INPANUT).</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</si>
  <si>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la no utilización del PAC (el monto máximo mensual de fondos disponibles en la Cuenta Única Nacional para los órganos financiados con recursos de la Nación y el monto máximo de pagos de los establecimientos públicos del orden nacional) solicitado por la Entidad  para un periodo determinado,  y  por debajo del porcentaje  del indicador de uso eficiente de los recursos (INPANUT),   de acuerdo a los parámetros establecidos por el Ministerio de Hacienda Crédito Público en  SIIF Nación</t>
    </r>
  </si>
  <si>
    <t>Expedir circular 2023, que establezca fechas para radicar pagos de proveedores y contratistas y los lineamientos para el trámite de los pagos y verificar su cumplimiento.</t>
  </si>
  <si>
    <t>Radicar documentos para pagos de proveedores y contratistas antes de los días 15 de cada mes de coformidad con la circular 006 de 15 de mayo de 2023. 
Enviar correos a los supervisores informadoles del PAC disponible de cada mes y la fecha maxima de pago a proveedores y contratistas.</t>
  </si>
  <si>
    <t>Coordinador Grupo de Gestión Financiera
Profesional Especializado Grado 13</t>
  </si>
  <si>
    <t>Estado / Evidencias</t>
  </si>
  <si>
    <t>GEAS 01</t>
  </si>
  <si>
    <t>GEAS 02</t>
  </si>
  <si>
    <t>GEAS 03</t>
  </si>
  <si>
    <t>Enero 1 de 2024</t>
  </si>
  <si>
    <t>30 de abril de 2,024
30 de junio de 2,024
31 de agosto de 2024
31 de diciembre de 2.024</t>
  </si>
  <si>
    <t>GESTIÓN DE LA EDUCACIÓN ASOCIATIVA SOLIDARIA</t>
  </si>
  <si>
    <t>RIESGOS DE PROCESO</t>
  </si>
  <si>
    <t>RIESGOS DE CORRUPCIÓN</t>
  </si>
  <si>
    <t>CONFLICTOS DE INTERES</t>
  </si>
  <si>
    <t>RELACIONES LABORALES</t>
  </si>
  <si>
    <t>FALLAS TECNOLOGICAS</t>
  </si>
  <si>
    <t>GESTIÓN EDUCACIÓN ASOCIATIVA SOLIDARIA</t>
  </si>
  <si>
    <t>Todos los Procesos</t>
  </si>
  <si>
    <t>MAPA DE RIESGOS DE SEGURIDAD DIGITAL 2.024</t>
  </si>
  <si>
    <r>
      <t xml:space="preserve">Seguimiento según periodicidad fecha de seguimiento </t>
    </r>
    <r>
      <rPr>
        <b/>
        <sz val="11"/>
        <color theme="0" tint="-0.499984740745262"/>
        <rFont val="Arial Narrow"/>
        <family val="2"/>
      </rPr>
      <t>(DD/MM/AAAA)</t>
    </r>
  </si>
  <si>
    <t>Instrumentos archivísticos no revisados y actualizados conforme a la normatividad vigente.</t>
  </si>
  <si>
    <r>
      <rPr>
        <sz val="10"/>
        <color rgb="FFFF0000"/>
        <rFont val="Arial Narrow"/>
        <family val="2"/>
      </rPr>
      <t>Debido</t>
    </r>
    <r>
      <rPr>
        <sz val="10"/>
        <color theme="1"/>
        <rFont val="Arial Narrow"/>
        <family val="2"/>
      </rPr>
      <t xml:space="preserve"> a la no implementación de los instrumentos archivísticos estrátegicos y de administración de información.</t>
    </r>
  </si>
  <si>
    <r>
      <t xml:space="preserve">Posibilidad de perdida económica por multa y sanción del ente regulador </t>
    </r>
    <r>
      <rPr>
        <sz val="10"/>
        <color rgb="FFFF0000"/>
        <rFont val="Arial Narrow"/>
        <family val="2"/>
      </rPr>
      <t>debido</t>
    </r>
    <r>
      <rPr>
        <sz val="10"/>
        <color theme="1"/>
        <rFont val="Arial Narrow"/>
        <family val="2"/>
      </rPr>
      <t xml:space="preserve"> a la no implementación de los instrumentos archivísticos estrátegicos y de administración de información.</t>
    </r>
  </si>
  <si>
    <t>Inexistencia de protocolos de seguridad para el acceso y restricción a los depósitos de almacenamiento de información física.</t>
  </si>
  <si>
    <r>
      <rPr>
        <sz val="10"/>
        <color rgb="FFFF0000"/>
        <rFont val="Arial Narrow"/>
        <family val="2"/>
      </rPr>
      <t>Debido</t>
    </r>
    <r>
      <rPr>
        <sz val="10"/>
        <color theme="1"/>
        <rFont val="Arial Narrow"/>
        <family val="2"/>
      </rPr>
      <t xml:space="preserve"> a la perdida y/o sustracción de información fisica de los archivos de gestión y del archivo central de la Entidad</t>
    </r>
  </si>
  <si>
    <r>
      <t xml:space="preserve">Posibilidad de perdida economica y/o reputacional </t>
    </r>
    <r>
      <rPr>
        <sz val="10"/>
        <color rgb="FFFF0000"/>
        <rFont val="Arial Narrow"/>
        <family val="2"/>
      </rPr>
      <t>debido</t>
    </r>
    <r>
      <rPr>
        <sz val="10"/>
        <color theme="1"/>
        <rFont val="Arial Narrow"/>
        <family val="2"/>
      </rPr>
      <t xml:space="preserve"> a la perdida y/o sustracción de información fisica de los archivos de gestión y del archivo central de la Entidad</t>
    </r>
  </si>
  <si>
    <t xml:space="preserve">No aplicación de protocolos de seguridad y manejo de la información. </t>
  </si>
  <si>
    <r>
      <rPr>
        <sz val="10"/>
        <color rgb="FFFF0000"/>
        <rFont val="Arial Narrow"/>
        <family val="2"/>
      </rPr>
      <t>Debido</t>
    </r>
    <r>
      <rPr>
        <sz val="10"/>
        <color theme="1"/>
        <rFont val="Arial Narrow"/>
        <family val="2"/>
      </rPr>
      <t xml:space="preserve"> al borrado y/o eliminación de información digital de las carpetas compartidas de cada área que conforma la estructura organizacional.</t>
    </r>
  </si>
  <si>
    <r>
      <t xml:space="preserve">Posibilidad de perdida economica y/o reputacional </t>
    </r>
    <r>
      <rPr>
        <sz val="10"/>
        <color rgb="FFFF0000"/>
        <rFont val="Arial Narrow"/>
        <family val="2"/>
      </rPr>
      <t>debido</t>
    </r>
    <r>
      <rPr>
        <sz val="10"/>
        <color theme="1"/>
        <rFont val="Arial Narrow"/>
        <family val="2"/>
      </rPr>
      <t xml:space="preserve"> al borrado y/o eliminación de documentos fisicos o electrónicos de las carpetas compartidas de cada área que conforma la estructura organizacional.</t>
    </r>
  </si>
  <si>
    <t>Inaplicación de la normatividad archivistica vigente.</t>
  </si>
  <si>
    <r>
      <rPr>
        <sz val="10"/>
        <color rgb="FFFF0000"/>
        <rFont val="Arial Narrow"/>
        <family val="2"/>
      </rPr>
      <t>Debido</t>
    </r>
    <r>
      <rPr>
        <sz val="10"/>
        <color theme="1"/>
        <rFont val="Arial Narrow"/>
        <family val="2"/>
      </rPr>
      <t xml:space="preserve"> a perdida de información por conformación  indebida de expedientes fisicos y/o electrónicos, degradación de información física por agentes de contaminación microbiológica y/o por ocurrencia de incendios.</t>
    </r>
  </si>
  <si>
    <r>
      <t xml:space="preserve">Posibilidad de perdida económica por multa y sanción de entes reguladores </t>
    </r>
    <r>
      <rPr>
        <sz val="10"/>
        <color rgb="FFFF0000"/>
        <rFont val="Arial Narrow"/>
        <family val="2"/>
      </rPr>
      <t>debido</t>
    </r>
    <r>
      <rPr>
        <sz val="10"/>
        <color theme="1"/>
        <rFont val="Arial Narrow"/>
        <family val="2"/>
      </rPr>
      <t xml:space="preserve"> a perdida de información por conformación  indebida de expedientes fisicos y/o electrónicos, degradación de información física por agentes de contaminación microbiológica y/o por ocurrencia de incendios.</t>
    </r>
  </si>
  <si>
    <t>GDO 03</t>
  </si>
  <si>
    <t>GDO 04</t>
  </si>
  <si>
    <t>GDO 05</t>
  </si>
  <si>
    <t>GDO 06</t>
  </si>
  <si>
    <t>Implementar los instrumentos archivisticos, tales como diagnóstico integral archivistico, PINAR, PGD, SIC, politica de archivo, tablas de retención documental. tablas de valoracion documental y cuadro de clasificación documental.</t>
  </si>
  <si>
    <t>Implementar la Matriz de control de acceso para los funcionarios.</t>
  </si>
  <si>
    <t>Implementar perfles de acceso para los funcionarios.</t>
  </si>
  <si>
    <t>Implementar las Tablas de Retención Documental articuladas con el mapa de procesos de la Entidad.</t>
  </si>
  <si>
    <t>Levantamiento de información con los lideres de área para definir los responsables que deben acceder en los archivos de gestión y el archivo central en la matriz de control de acceso.</t>
  </si>
  <si>
    <t>Grupo de Gestión Administrativa - Grupo de TICS.</t>
  </si>
  <si>
    <t>Adoptar las Tablas de Retención Documental al momento de realizar eliminación documental.</t>
  </si>
  <si>
    <t>Grupo de Gestión Administrativa - Comité Institucional de Gestión y Desempeño</t>
  </si>
  <si>
    <r>
      <rPr>
        <sz val="10"/>
        <color rgb="FFFF0000"/>
        <rFont val="Arial Narrow"/>
        <family val="2"/>
      </rPr>
      <t>Posibilidad de incurrir</t>
    </r>
    <r>
      <rPr>
        <sz val="10"/>
        <color theme="1"/>
        <rFont val="Arial Narrow"/>
        <family val="2"/>
      </rPr>
      <t xml:space="preserve"> en perdida reputacional y económica</t>
    </r>
  </si>
  <si>
    <r>
      <rPr>
        <sz val="10"/>
        <color rgb="FFFF0000"/>
        <rFont val="Arial Narrow"/>
        <family val="2"/>
      </rPr>
      <t>Posibilidad</t>
    </r>
    <r>
      <rPr>
        <sz val="10"/>
        <color theme="1"/>
        <rFont val="Arial Narrow"/>
        <family val="2"/>
      </rPr>
      <t xml:space="preserve"> de pérdida reputacional y económica</t>
    </r>
  </si>
  <si>
    <r>
      <rPr>
        <sz val="10"/>
        <color rgb="FFFF0000"/>
        <rFont val="Arial Narrow"/>
        <family val="2"/>
      </rPr>
      <t>Posibilidad</t>
    </r>
    <r>
      <rPr>
        <sz val="10"/>
        <color theme="1"/>
        <rFont val="Arial Narrow"/>
        <family val="2"/>
      </rPr>
      <t xml:space="preserve"> de incurrir en perdida económica</t>
    </r>
  </si>
  <si>
    <r>
      <rPr>
        <sz val="10"/>
        <color rgb="FFFF0000"/>
        <rFont val="Arial Narrow"/>
        <family val="2"/>
      </rPr>
      <t>Posibilidad</t>
    </r>
    <r>
      <rPr>
        <sz val="10"/>
        <color theme="1"/>
        <rFont val="Arial Narrow"/>
        <family val="2"/>
      </rPr>
      <t xml:space="preserve"> de  perdida reputacional y económica</t>
    </r>
  </si>
  <si>
    <r>
      <rPr>
        <sz val="10"/>
        <color rgb="FFFF0000"/>
        <rFont val="Arial Narrow"/>
        <family val="2"/>
      </rPr>
      <t>Debido</t>
    </r>
    <r>
      <rPr>
        <sz val="10"/>
        <color theme="1"/>
        <rFont val="Arial Narrow"/>
        <family val="2"/>
      </rPr>
      <t xml:space="preserve"> a sustracción de los bienes.</t>
    </r>
  </si>
  <si>
    <r>
      <rPr>
        <sz val="10"/>
        <color rgb="FFFF0000"/>
        <rFont val="Arial Narrow"/>
        <family val="2"/>
      </rPr>
      <t>Debido</t>
    </r>
    <r>
      <rPr>
        <sz val="10"/>
        <color theme="1"/>
        <rFont val="Arial Narrow"/>
        <family val="2"/>
      </rPr>
      <t xml:space="preserve"> a realizar doble pago.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</si>
  <si>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realizar doble pago.</t>
    </r>
  </si>
  <si>
    <r>
      <rPr>
        <sz val="10"/>
        <color rgb="FFFF0000"/>
        <rFont val="Arial Narrow"/>
        <family val="2"/>
      </rPr>
      <t xml:space="preserve">Debido </t>
    </r>
    <r>
      <rPr>
        <sz val="10"/>
        <color theme="1"/>
        <rFont val="Arial Narrow"/>
        <family val="2"/>
      </rPr>
      <t>a la asignación de apoderado judicial sin idoneidad y experiencia.</t>
    </r>
  </si>
  <si>
    <r>
      <rPr>
        <sz val="10"/>
        <color rgb="FFFF0000"/>
        <rFont val="Arial Narrow"/>
        <family val="2"/>
      </rPr>
      <t>Posibilidad</t>
    </r>
    <r>
      <rPr>
        <sz val="10"/>
        <rFont val="Arial Narrow"/>
        <family val="2"/>
      </rPr>
      <t xml:space="preserve"> de perdida reputacional y económica por p</t>
    </r>
    <r>
      <rPr>
        <sz val="10"/>
        <color theme="1"/>
        <rFont val="Arial Narrow"/>
        <family val="2"/>
      </rPr>
      <t xml:space="preserve">rocesos judiciales sin defensa técnica, en favor de los intereses de la Entidad; lo anterior </t>
    </r>
    <r>
      <rPr>
        <sz val="10"/>
        <color rgb="FFFF0000"/>
        <rFont val="Arial Narrow"/>
        <family val="2"/>
      </rPr>
      <t>debido</t>
    </r>
    <r>
      <rPr>
        <sz val="10"/>
        <color theme="1"/>
        <rFont val="Arial Narrow"/>
        <family val="2"/>
      </rPr>
      <t xml:space="preserve"> a la designación de apoderado judicial sin idoneidad y experiencia.</t>
    </r>
    <r>
      <rPr>
        <sz val="11"/>
        <color rgb="FFFF0000"/>
        <rFont val="Arial Narrow"/>
        <family val="2"/>
      </rPr>
      <t/>
    </r>
  </si>
  <si>
    <r>
      <rPr>
        <sz val="10"/>
        <color rgb="FFFF0000"/>
        <rFont val="Arial Narrow"/>
        <family val="2"/>
      </rPr>
      <t>Debido</t>
    </r>
    <r>
      <rPr>
        <sz val="10"/>
        <color theme="1"/>
        <rFont val="Arial Narrow"/>
        <family val="2"/>
      </rPr>
      <t xml:space="preserve"> a  Procesos sin asignación de apoderado judicial, Procesos judiciales sin oportuno seguimiento, Procesos judiciales sin intervención oportuna</t>
    </r>
  </si>
  <si>
    <r>
      <rPr>
        <sz val="10"/>
        <color rgb="FFFF0000"/>
        <rFont val="Arial Narrow"/>
        <family val="2"/>
      </rPr>
      <t xml:space="preserve">Posibilidad </t>
    </r>
    <r>
      <rPr>
        <sz val="10"/>
        <rFont val="Arial Narrow"/>
        <family val="2"/>
      </rPr>
      <t xml:space="preserve">de perdida reputacional y económica por Procesos sin defensa judicial oportuna.                            </t>
    </r>
    <r>
      <rPr>
        <sz val="10"/>
        <color theme="1"/>
        <rFont val="Arial Narrow"/>
        <family val="2"/>
      </rPr>
      <t xml:space="preserve">                 </t>
    </r>
    <r>
      <rPr>
        <sz val="10"/>
        <color rgb="FFFF0000"/>
        <rFont val="Arial Narrow"/>
        <family val="2"/>
      </rPr>
      <t xml:space="preserve"> Debido </t>
    </r>
    <r>
      <rPr>
        <sz val="10"/>
        <color theme="1"/>
        <rFont val="Arial Narrow"/>
        <family val="2"/>
      </rPr>
      <t>a  Procesos sin designación de apoderado judicial, Procesos judiciales sin oportuno seguimiento, Procesos judiciales sin intervención oportuna</t>
    </r>
  </si>
  <si>
    <r>
      <rPr>
        <sz val="10"/>
        <color rgb="FFFF0000"/>
        <rFont val="Arial Narrow"/>
        <family val="2"/>
      </rPr>
      <t xml:space="preserve"> Debido</t>
    </r>
    <r>
      <rPr>
        <sz val="10"/>
        <color theme="1"/>
        <rFont val="Arial Narrow"/>
        <family val="2"/>
      </rPr>
      <t xml:space="preserve"> a  Respuestas a las PQRDS fuera de los términos establecidos, Respuestas a las PQRDS no congruentes con lo solicitado,  y PQRDS sin traslado oportuno.</t>
    </r>
  </si>
  <si>
    <r>
      <rPr>
        <sz val="10"/>
        <color rgb="FFFF0000"/>
        <rFont val="Arial Narrow"/>
        <family val="2"/>
      </rPr>
      <t>Posibilidad</t>
    </r>
    <r>
      <rPr>
        <sz val="10"/>
        <rFont val="Arial Narrow"/>
        <family val="2"/>
      </rPr>
      <t xml:space="preserve"> de perdida reputacional y económica po</t>
    </r>
    <r>
      <rPr>
        <sz val="10"/>
        <color theme="1"/>
        <rFont val="Arial Narrow"/>
        <family val="2"/>
      </rPr>
      <t xml:space="preserve">r Respuesta a PQRDS sin el lleno de los requisitos legales. </t>
    </r>
    <r>
      <rPr>
        <sz val="10"/>
        <color rgb="FFFF0000"/>
        <rFont val="Arial Narrow"/>
        <family val="2"/>
      </rPr>
      <t xml:space="preserve"> Debido </t>
    </r>
    <r>
      <rPr>
        <sz val="10"/>
        <color theme="1"/>
        <rFont val="Arial Narrow"/>
        <family val="2"/>
      </rPr>
      <t>a  Respuestas a las PQRDS fuera de los términos establecidos, Respuestas a las PQRDS no congruentes con lo solicitado,  y PQRDS sin traslado oportuno.</t>
    </r>
  </si>
  <si>
    <r>
      <rPr>
        <sz val="10"/>
        <color rgb="FFFF0000"/>
        <rFont val="Arial Narrow"/>
        <family val="2"/>
      </rPr>
      <t>Debido</t>
    </r>
    <r>
      <rPr>
        <sz val="10"/>
        <color theme="1"/>
        <rFont val="Arial Narrow"/>
        <family val="2"/>
      </rPr>
      <t xml:space="preserve"> a vínculos de parentesco, consanguíneo, civil, o legal entre un apoderado judicial y la parte demandante o demandada en acciones que insidan directamente en su configuración.</t>
    </r>
  </si>
  <si>
    <r>
      <rPr>
        <sz val="10"/>
        <color rgb="FFFF0000"/>
        <rFont val="Arial Narrow"/>
        <family val="2"/>
      </rPr>
      <t>Posibilidad</t>
    </r>
    <r>
      <rPr>
        <sz val="10"/>
        <color theme="1"/>
        <rFont val="Arial Narrow"/>
        <family val="2"/>
      </rPr>
      <t xml:space="preserve"> de perdida reputacional, </t>
    </r>
    <r>
      <rPr>
        <sz val="10"/>
        <color rgb="FFFF0000"/>
        <rFont val="Arial Narrow"/>
        <family val="2"/>
      </rPr>
      <t>debido</t>
    </r>
    <r>
      <rPr>
        <sz val="10"/>
        <color theme="1"/>
        <rFont val="Arial Narrow"/>
        <family val="2"/>
      </rPr>
      <t xml:space="preserve"> a vínculos de parentesco, consanguíneo, civil, o legal entre un apoderado judicial y la parte demandante o demandada en acciones que insidan directamente en su configuración.</t>
    </r>
  </si>
  <si>
    <r>
      <rPr>
        <sz val="10"/>
        <color rgb="FFFF0000"/>
        <rFont val="Arial Narrow"/>
        <family val="2"/>
      </rPr>
      <t>Debido</t>
    </r>
    <r>
      <rPr>
        <sz val="10"/>
        <color theme="1"/>
        <rFont val="Arial Narrow"/>
        <family val="2"/>
      </rPr>
      <t xml:space="preserve"> a la liquidación en la selección de los rubros de funcionamiento o inversión.</t>
    </r>
  </si>
  <si>
    <r>
      <rPr>
        <sz val="10"/>
        <color rgb="FFFF0000"/>
        <rFont val="Arial Narrow"/>
        <family val="2"/>
      </rPr>
      <t>Posibilidad</t>
    </r>
    <r>
      <rPr>
        <sz val="10"/>
        <color theme="1"/>
        <rFont val="Arial Narrow"/>
        <family val="2"/>
      </rPr>
      <t xml:space="preserve"> de perdida económica por concepto de solicitud de tiquetes aéreos y liquidación de viáticos de comisión de servicios de los servidores públicos y contratistas de la entidad, </t>
    </r>
    <r>
      <rPr>
        <sz val="10"/>
        <color rgb="FFFF0000"/>
        <rFont val="Arial Narrow"/>
        <family val="2"/>
      </rPr>
      <t>debido</t>
    </r>
    <r>
      <rPr>
        <sz val="10"/>
        <color theme="1"/>
        <rFont val="Arial Narrow"/>
        <family val="2"/>
      </rPr>
      <t xml:space="preserve"> a equivoca selección del rubro correspondiente.</t>
    </r>
  </si>
  <si>
    <t>Investigaciones que, para su desarrollo, requieren una dedicación en tiempo que supera la anualidad fiscal</t>
  </si>
  <si>
    <r>
      <rPr>
        <sz val="11"/>
        <color rgb="FFFF0000"/>
        <rFont val="Arial Narrow"/>
        <family val="2"/>
      </rPr>
      <t>Debido</t>
    </r>
    <r>
      <rPr>
        <sz val="11"/>
        <color theme="1"/>
        <rFont val="Arial Narrow"/>
        <family val="2"/>
      </rPr>
      <t xml:space="preserve"> a inadecuada planeación en el alcance esperado de los procesos investigativos</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</si>
  <si>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a inadecuada planeación en el alcance esperado de los procesos investigativos </t>
    </r>
  </si>
  <si>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</si>
  <si>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r>
      <rPr>
        <sz val="11"/>
        <color rgb="FFFF0000"/>
        <rFont val="Arial Narrow"/>
        <family val="2"/>
      </rPr>
      <t>Debido</t>
    </r>
    <r>
      <rPr>
        <sz val="11"/>
        <color theme="1"/>
        <rFont val="Arial Narrow"/>
        <family val="2"/>
      </rPr>
      <t xml:space="preserve"> a desconocimiento de criterios para el desarrollo de programas educativos que adelanten profesionales y/o Aliados, a nombre de la Unidad Solidaria</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</si>
  <si>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desconocimiento de criterios para el desarrollo de programas educativos que adelanten profesionales y/o Aliados, a nombre de la Unidad Solidaria</t>
    </r>
  </si>
  <si>
    <t>Inexistencia de tiempos de respuesta en el trámite de acreditación para procesos internos inter -áreas en la Unidad Solidaria</t>
  </si>
  <si>
    <r>
      <rPr>
        <sz val="11"/>
        <color rgb="FFFF0000"/>
        <rFont val="Arial Narrow"/>
        <family val="2"/>
      </rPr>
      <t>Debido</t>
    </r>
    <r>
      <rPr>
        <sz val="11"/>
        <color theme="1"/>
        <rFont val="Arial Narrow"/>
        <family val="2"/>
      </rPr>
      <t xml:space="preserve"> a incumplimiento en los tiempos de respuesta establecidos dentro del trámite de acreditación por las áreas que tienen rol en su procedimiento</t>
    </r>
  </si>
  <si>
    <r>
      <rPr>
        <sz val="11"/>
        <color rgb="FFFF0000"/>
        <rFont val="Arial Narrow"/>
        <family val="2"/>
      </rPr>
      <t>Posibilidad</t>
    </r>
    <r>
      <rPr>
        <sz val="11"/>
        <color theme="1"/>
        <rFont val="Arial Narrow"/>
        <family val="2"/>
      </rPr>
      <t xml:space="preserve"> de pérdida económica y pérdida reputacional </t>
    </r>
    <r>
      <rPr>
        <sz val="11"/>
        <color rgb="FFFF0000"/>
        <rFont val="Arial Narrow"/>
        <family val="2"/>
      </rPr>
      <t>debido</t>
    </r>
    <r>
      <rPr>
        <sz val="11"/>
        <color theme="1"/>
        <rFont val="Arial Narrow"/>
        <family val="2"/>
      </rPr>
      <t xml:space="preserve"> a incumplimiento en los tiempos de respuesta establecidos dentro del trámite de acreditación </t>
    </r>
  </si>
  <si>
    <t>Exigir el planteamiento claro del problema/tema a investigar, así como su cronograma y alcance, dentro de los anteproyectos de investigación, realizados por la Unidad Solidaria y/o sus Aliados</t>
  </si>
  <si>
    <t>Verificar el cumplimiento de requisitos en la expedición de los certificados y/o constancias mediante la aplicación de procedimiento.</t>
  </si>
  <si>
    <t>Socializar y establecer acuerdos, para el desarrollo de procesos educativos que se adelanten por profesionales de la Unidad Solidaria y/o sus Aliados</t>
  </si>
  <si>
    <t>Establecer tiempos de respuesta en el trámite de acreditación para procesos internos inter -áreas en la Unidad Solidaria</t>
  </si>
  <si>
    <t>Verificar que los anteproyectos de investigación planteen resultados esperados de las investigaciones en un cronograma y alcance real</t>
  </si>
  <si>
    <t>Acción 1. Socializar con los profesionales de la Unidad Solidaria los criterios para el desarrollo de programas educativos
Acción 2. Realizar mesas de trabajo con los Aliados de la Unidad Solidaria, que desarrollan programas educativo, para concertar cirterios en el desarrollo de estos programas</t>
  </si>
  <si>
    <t>Acción 1. Concertar con profesionales de las diferentes áreas de la Unidad Solidaria que intervienen en el trámite de acreditación, tiempos de respuesta para la verificación de requisitos legales en la expedición de las resoluciones de acreditación.
Acción 2. Proponer la incluisón de períodos explicitos de repsuesta, dentro del marco normativo del trámite de acreditación, que incluyan los tiempos por cada etapa del trámite</t>
  </si>
  <si>
    <t xml:space="preserve">Profesional Especializado Grupo de Educación e Investigación </t>
  </si>
  <si>
    <t>Bajo relacionamiento de los profesionales del grupo de educación e investigación con otras áreas de la Unidad Solidaria y con los Aliados de la Entidad que desarrollan programas educativos a nombre institucional.</t>
  </si>
  <si>
    <t>Profesional Grupo de Gestión Administrativa</t>
  </si>
  <si>
    <t>Alcance de cobertura  para atender a las organizaciones solidarias, populares y comunitarias.</t>
  </si>
  <si>
    <r>
      <rPr>
        <sz val="10"/>
        <color rgb="FFFF0000"/>
        <rFont val="Arial Narrow"/>
        <family val="2"/>
      </rPr>
      <t>Debido al</t>
    </r>
    <r>
      <rPr>
        <sz val="10"/>
        <rFont val="Arial Narrow"/>
        <family val="2"/>
      </rPr>
      <t xml:space="preserve"> al  incumplimiento contractual en el marco de la agenda de asociatividad </t>
    </r>
  </si>
  <si>
    <r>
      <rPr>
        <sz val="10"/>
        <color rgb="FFFF0000"/>
        <rFont val="Arial Narrow"/>
        <family val="2"/>
      </rPr>
      <t xml:space="preserve">Posibilidad </t>
    </r>
    <r>
      <rPr>
        <sz val="10"/>
        <rFont val="Arial Narrow"/>
        <family val="2"/>
      </rPr>
      <t>de perdida económica y reputacional</t>
    </r>
    <r>
      <rPr>
        <sz val="10"/>
        <color theme="1"/>
        <rFont val="Arial Narrow"/>
        <family val="2"/>
      </rPr>
      <t xml:space="preserve"> </t>
    </r>
    <r>
      <rPr>
        <sz val="10"/>
        <color rgb="FFFF0000"/>
        <rFont val="Arial Narrow"/>
        <family val="2"/>
      </rPr>
      <t>debido</t>
    </r>
    <r>
      <rPr>
        <sz val="10"/>
        <color theme="1"/>
        <rFont val="Arial Narrow"/>
        <family val="2"/>
      </rPr>
      <t xml:space="preserve"> al  incumplimiento contractual en el marco de la agenda de asociatividad.</t>
    </r>
  </si>
  <si>
    <t>Disponibilidad de personal idoneo para atender a las organizaciones en territorio.</t>
  </si>
  <si>
    <r>
      <rPr>
        <sz val="11"/>
        <color rgb="FFFF0000"/>
        <rFont val="Arial Narrow"/>
        <family val="2"/>
      </rPr>
      <t xml:space="preserve">Debido al </t>
    </r>
    <r>
      <rPr>
        <sz val="11"/>
        <rFont val="Arial Narrow"/>
        <family val="2"/>
      </rPr>
      <t>inc</t>
    </r>
    <r>
      <rPr>
        <sz val="11"/>
        <color theme="1"/>
        <rFont val="Arial Narrow"/>
        <family val="2"/>
      </rPr>
      <t xml:space="preserve">umplimiento a los compromisos   pactados y generados en desarrollo de las agendas territoriales.
</t>
    </r>
  </si>
  <si>
    <r>
      <rPr>
        <sz val="11"/>
        <color rgb="FFFF0000"/>
        <rFont val="Arial Narrow"/>
        <family val="2"/>
      </rPr>
      <t xml:space="preserve">Posibilidad </t>
    </r>
    <r>
      <rPr>
        <sz val="11"/>
        <rFont val="Arial Narrow"/>
        <family val="2"/>
      </rPr>
      <t xml:space="preserve">de perdida económica y reputacional </t>
    </r>
    <r>
      <rPr>
        <sz val="11"/>
        <color rgb="FFFF0000"/>
        <rFont val="Arial Narrow"/>
        <family val="2"/>
      </rPr>
      <t>debido al</t>
    </r>
    <r>
      <rPr>
        <sz val="11"/>
        <color theme="1"/>
        <rFont val="Arial Narrow"/>
        <family val="2"/>
      </rPr>
      <t xml:space="preserve">  incumplimiento de los compromisos pactados y generados en desarrollo de las agendas territoriales.</t>
    </r>
  </si>
  <si>
    <r>
      <rPr>
        <sz val="11"/>
        <color rgb="FFFF0000"/>
        <rFont val="Arial Narrow"/>
        <family val="2"/>
      </rPr>
      <t xml:space="preserve">Posibilidad </t>
    </r>
    <r>
      <rPr>
        <sz val="11"/>
        <color theme="1"/>
        <rFont val="Arial Narrow"/>
        <family val="2"/>
      </rPr>
      <t xml:space="preserve">perdida económica y reputacional  </t>
    </r>
    <r>
      <rPr>
        <sz val="11"/>
        <color rgb="FFFF0000"/>
        <rFont val="Arial Narrow"/>
        <family val="2"/>
      </rPr>
      <t>debido</t>
    </r>
    <r>
      <rPr>
        <sz val="11"/>
        <color theme="1"/>
        <rFont val="Arial Narrow"/>
        <family val="2"/>
      </rPr>
      <t xml:space="preserve"> a  ejercer coacción a los funcionarios, contratistas o supervisores de la unidad para un beneficio particular o de un tercero.</t>
    </r>
  </si>
  <si>
    <t>Implementación y seguimiento al Programa de Asociatividad Solidaria (PASO)</t>
  </si>
  <si>
    <t xml:space="preserve">Seguimiento y verificación al  desarrollo de las Agendas Territoriales </t>
  </si>
  <si>
    <t>Deficiencias en los documentos precontractuales para la selección objetiva del contratista.</t>
  </si>
  <si>
    <r>
      <rPr>
        <sz val="10"/>
        <color rgb="FFFF0000"/>
        <rFont val="Arial Narrow"/>
        <family val="2"/>
      </rPr>
      <t>Debido</t>
    </r>
    <r>
      <rPr>
        <sz val="10"/>
        <rFont val="Arial Narrow"/>
        <family val="2"/>
      </rPr>
      <t xml:space="preserve"> a la contratación de un proponente que no cumple con los requisitos para ejecutar el contrato, conforme a la modalidad de selección del contratista.
</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</si>
  <si>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la contratación de un proponente que no cumple con los requisitos para ejecutar el contrato, conforme a la modalidad de selección del contratista.
</t>
    </r>
  </si>
  <si>
    <r>
      <rPr>
        <sz val="10"/>
        <color rgb="FFFF0000"/>
        <rFont val="Arial Narrow"/>
        <family val="2"/>
      </rPr>
      <t>Debido</t>
    </r>
    <r>
      <rPr>
        <sz val="10"/>
        <color theme="1"/>
        <rFont val="Arial Narrow"/>
        <family val="2"/>
      </rPr>
      <t xml:space="preserve"> a Informes de supervisión y recibos a satisfacción sin el cumplimiento o cumplimineto parcial, de los requisitos y obligaciones contractuales</t>
    </r>
  </si>
  <si>
    <r>
      <rPr>
        <sz val="10"/>
        <color rgb="FFFF0000"/>
        <rFont val="Arial Narrow"/>
        <family val="2"/>
      </rPr>
      <t>Posibilidad</t>
    </r>
    <r>
      <rPr>
        <sz val="10"/>
        <rFont val="Arial Narrow"/>
        <family val="2"/>
      </rPr>
      <t xml:space="preserve"> de perdida reputacional y económica, </t>
    </r>
    <r>
      <rPr>
        <sz val="10"/>
        <color rgb="FFFF0000"/>
        <rFont val="Arial Narrow"/>
        <family val="2"/>
      </rPr>
      <t>debido</t>
    </r>
    <r>
      <rPr>
        <sz val="10"/>
        <color theme="1"/>
        <rFont val="Arial Narrow"/>
        <family val="2"/>
      </rPr>
      <t>a Informes de supervisión y recibos a satisfacción sin el cumplimiento o cumplimineto parcial, de los requisitos y obligaciones contractuales</t>
    </r>
  </si>
  <si>
    <r>
      <rPr>
        <sz val="10"/>
        <color rgb="FFFF0000"/>
        <rFont val="Arial Narrow"/>
        <family val="2"/>
      </rPr>
      <t>Debido</t>
    </r>
    <r>
      <rPr>
        <sz val="10"/>
        <color theme="1"/>
        <rFont val="Arial Narrow"/>
        <family val="2"/>
      </rPr>
      <t>a vínculos de parentesco, consanguíneo, civil, o legal entre un contratista y su supervisor o en acciones que insidan directamente en su configuración.</t>
    </r>
  </si>
  <si>
    <t>La dispocisión  de los recursos presupuestales no son suficientes y/o adecuados a las necesidades actuales.</t>
  </si>
  <si>
    <r>
      <t>Debido</t>
    </r>
    <r>
      <rPr>
        <sz val="10"/>
        <rFont val="Arial Narrow"/>
        <family val="2"/>
      </rPr>
      <t xml:space="preserve"> a la no disponibilidad de recursos para la contratación de bienes y servicios tecnológicos (mantenimiento preventivo y correctivo de software,hardware y servicios, obsolescencia de equipos tecnológicos) requeridos o necesarios para el funcionamiento de la infraestructura tecnológica de la Unidad Solidaria.</t>
    </r>
  </si>
  <si>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la no disponibilidad de recursos para la contratación de bienes y servicios tecnológicos </t>
    </r>
    <r>
      <rPr>
        <sz val="10"/>
        <color rgb="FFF4740A"/>
        <rFont val="Arial Narrow"/>
        <family val="2"/>
      </rPr>
      <t xml:space="preserve">(mantenimiento preventivo y correctivo de software,hardware y servicios, obsolescencia de equipos tecnológicos) requeridos o necesarios </t>
    </r>
    <r>
      <rPr>
        <sz val="10"/>
        <color theme="1"/>
        <rFont val="Arial Narrow"/>
        <family val="2"/>
      </rPr>
      <t>para el funcionamiento de la infraestructura tecnológica de la Unidad Solidaria.</t>
    </r>
  </si>
  <si>
    <t>Afectación de la infraestructura tecnológica y sus servicios tecnológicos por factores internos y externos.</t>
  </si>
  <si>
    <r>
      <rPr>
        <sz val="10"/>
        <color rgb="FFFF0000"/>
        <rFont val="Arial Narrow"/>
        <family val="2"/>
      </rPr>
      <t>Debido</t>
    </r>
    <r>
      <rPr>
        <sz val="10"/>
        <rFont val="Arial Narrow"/>
        <family val="2"/>
      </rPr>
      <t xml:space="preserve"> a un inadecuado manejo y mantenimiento de los equipos o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</si>
  <si>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un inadecuado manejo y mantenimiento de los equipos o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</si>
  <si>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No disponer de protocolos de seguridad informática, herramientas y aplicaciones de seguridad perimetral.</t>
  </si>
  <si>
    <r>
      <rPr>
        <sz val="10"/>
        <color rgb="FFFF0000"/>
        <rFont val="Arial Narrow"/>
        <family val="2"/>
      </rPr>
      <t>Debido</t>
    </r>
    <r>
      <rPr>
        <sz val="10"/>
        <rFont val="Arial Narrow"/>
        <family val="2"/>
      </rPr>
      <t xml:space="preserve">  a   fallas en la seguridad informática, aspectos como: uso de software sin licencia, acceso no autorizado a redes, bases de datos y sistemas de información, herramientas y aplicaciones de seguridad perimetral.</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</si>
  <si>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fallas en la seguridad informática, aspectos como: uso de software sin licencia, acceso no autorizado a redes, bases de datos y sistemas de información, herramientas y aplicaciones de seguridad perimetral.</t>
    </r>
  </si>
  <si>
    <t xml:space="preserve">La implementación de controles adecuados y suficientes para el acceso a la información de los sistemas de información </t>
  </si>
  <si>
    <r>
      <rPr>
        <sz val="10"/>
        <color rgb="FFFF0000"/>
        <rFont val="Arial Narrow"/>
        <family val="2"/>
      </rPr>
      <t>Debido</t>
    </r>
    <r>
      <rPr>
        <sz val="10"/>
        <color theme="1"/>
        <rFont val="Arial Narrow"/>
        <family val="2"/>
      </rPr>
      <t xml:space="preserve">  a la no implementación de controles adecuados y sufiicentes para el acceso a la información de los sistemas de información se hace susceptible la manipulación o adulteración por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</si>
  <si>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la no implementación de controles adecuados y sufiicentes para el acceso a la información de los sistemas de información se hace susceptible la manipulación o adulteración por personal no autorizado.</t>
    </r>
  </si>
  <si>
    <t>Planear (establecer prioridades y necesidades de recursos) los recursos presupuestales necesarios para adelantar las actividades de contratación del grupo TI.</t>
  </si>
  <si>
    <t>Verificar informes de ejecución de actividades de mantenimiento y del Plan/Programación de mantenimiento de software, hardware y servicios</t>
  </si>
  <si>
    <t>Verificar el cumplimiento de las actividades de seguridad digital de la información relacionadas como son: uso de software sin licencia, acceso no autorizado a redes, bases de datos y sistemas de informacipon, herramientas y aplicaciones de seguridad perimetral.</t>
  </si>
  <si>
    <t>Verificar la actualización de la información de usuarios con accesos, permisos de roles de administrador y contraseñas, para los diferentes aplicativos, servidores y equipos de Cómputo.</t>
  </si>
  <si>
    <t>ATRIBUTOS CONTROL</t>
  </si>
  <si>
    <t>RESUMEN MAPA DE RIESGOS 2024</t>
  </si>
  <si>
    <t>LÍDER / RESPONSABLE</t>
  </si>
  <si>
    <t>POR CLASES DE RIESGOS</t>
  </si>
  <si>
    <t>PROCESOS DE GESTIÓN</t>
  </si>
  <si>
    <t>Total, No. Riesgos</t>
  </si>
  <si>
    <t>TOTAL, RIESGOS</t>
  </si>
  <si>
    <t>RESUMEN MAPA DE RIESGOS DE CORRUPCIÓN 2024</t>
  </si>
  <si>
    <t xml:space="preserve">FOMENTO DE LAS ORGANIZACIONES  SOLIDARIAS </t>
  </si>
  <si>
    <t>ZONA DE RIESGO RESIDUAL 2024</t>
  </si>
  <si>
    <t xml:space="preserve">Presentar ante proyecto de presupuesto para atender las necesidades de las organizaciones </t>
  </si>
  <si>
    <t>Establecer los perfiles de administrador, edición y solo lectura de acuerdo con el rol que tienen en el área.</t>
  </si>
  <si>
    <t>30 de abril de 2.024
30 de junio de 2.024
31 de agosto de 2.024
31 de diciembre de 2.024</t>
  </si>
  <si>
    <t>VERSIÓN 11</t>
  </si>
  <si>
    <t>FECHA EDICIÓN 24/06/2024</t>
  </si>
  <si>
    <t>AÑO____2024_______</t>
  </si>
  <si>
    <t>Fiscal</t>
  </si>
  <si>
    <t>DESEMPEÑO DEL CONTROL</t>
  </si>
  <si>
    <t>Es el efecto dañoso sobre los recursos públicos y/o los bienes y/o intereses patrimoniales de naturaleza pública, a causa de un evento potencial.</t>
  </si>
  <si>
    <r>
      <rPr>
        <sz val="10"/>
        <color rgb="FFFF0000"/>
        <rFont val="Arial Narrow"/>
        <family val="2"/>
      </rPr>
      <t>Debido</t>
    </r>
    <r>
      <rPr>
        <sz val="10"/>
        <rFont val="Arial Narrow"/>
        <family val="2"/>
      </rPr>
      <t xml:space="preserve"> a la no ejecución de los proyectos de inversión. o fallas en la formulación en sus diferentes etapas. 
</t>
    </r>
  </si>
  <si>
    <t>Verificar el estado de actualización de los planes, programas y proyectos en las plataformas dispuestas por el DNP y alertar sobre acciones a ejecutar por parte de los formuladores.</t>
  </si>
  <si>
    <t xml:space="preserve">Directores y gestores de proyecto de inversión 
Apoyan y revisa : Profesional Especializado Grupo de Planeación y Estadística y   Coordinador Grupo de Planeación y Estadística
Aprueba y envia la a Mintrabajo y DNP : Dirección  de Investigación y  Planeación </t>
  </si>
  <si>
    <t>V2 Actulaizado 30 de agosto 2024</t>
  </si>
  <si>
    <t xml:space="preserve">CONTROL DE CAMBIOS </t>
  </si>
  <si>
    <t>FECHA</t>
  </si>
  <si>
    <t>CAMBIOS</t>
  </si>
  <si>
    <t>ENTE APROBADOR</t>
  </si>
  <si>
    <t>VERSIÓN</t>
  </si>
  <si>
    <t>V2</t>
  </si>
  <si>
    <t xml:space="preserve">30 de agosto </t>
  </si>
  <si>
    <t xml:space="preserve">Se actualizó responsables del plan de accion de progrmas y proyectos
Se incorporó ajustes a los controles e riesgo del proceso de Gestión  Adminsitrativa 
</t>
  </si>
  <si>
    <t xml:space="preserve">Lider de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</si>
</sst>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_-* #,##0_-;\-* #,##0_-;_-* &quot;-&quot;??_-;_-@_-"/>
    <numFmt numFmtId="166" formatCode="0.0%"/>
    <numFmt numFmtId="167" formatCode="0.000%"/>
    <numFmt numFmtId="168" formatCode="[$-240A]d&quot; de &quot;mmmm&quot; de &quot;yyyy;@"/>
  </numFmts>
  <fonts count="74" x14ac:knownFonts="1">
    <font>
      <sz val="11"/>
      <color theme="1"/>
      <name val="Calibri"/>
      <family val="2"/>
      <scheme val="minor"/>
    </font>
    <font>
      <sz val="11"/>
      <color theme="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0"/>
      <color theme="1"/>
      <name val="Arial Narrow"/>
      <family val="2"/>
    </font>
    <font>
      <sz val="11"/>
      <color theme="1"/>
      <name val="Calibri"/>
      <family val="2"/>
      <scheme val="minor"/>
    </font>
    <font>
      <b/>
      <sz val="12"/>
      <color rgb="FF000000"/>
      <name val="Arial Narrow"/>
      <family val="2"/>
    </font>
    <font>
      <sz val="12"/>
      <color rgb="FF000000"/>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2"/>
      <color theme="1"/>
      <name val="Arial Narrow"/>
      <family val="2"/>
    </font>
    <font>
      <sz val="18"/>
      <name val="Arial"/>
      <family val="2"/>
    </font>
    <font>
      <b/>
      <sz val="16"/>
      <color rgb="FF000000"/>
      <name val="Arial Narrow"/>
      <family val="2"/>
    </font>
    <font>
      <sz val="16"/>
      <color rgb="FF000000"/>
      <name val="Arial Narrow"/>
      <family val="2"/>
    </font>
    <font>
      <sz val="16"/>
      <color rgb="FFFFFFFF"/>
      <name val="Arial Narrow"/>
      <family val="2"/>
    </font>
    <font>
      <sz val="11"/>
      <color rgb="FF000000"/>
      <name val="Calibri"/>
      <family val="2"/>
    </font>
    <font>
      <b/>
      <sz val="14"/>
      <color rgb="FF000000"/>
      <name val="Calibri"/>
      <family val="2"/>
    </font>
    <font>
      <sz val="10"/>
      <color rgb="FFFFFFFF"/>
      <name val="Arial Narrow"/>
      <family val="2"/>
    </font>
    <font>
      <sz val="9"/>
      <color theme="1"/>
      <name val="Calibri"/>
      <family val="2"/>
      <scheme val="minor"/>
    </font>
    <font>
      <b/>
      <sz val="10"/>
      <color rgb="FF000000"/>
      <name val="Arial Narrow"/>
      <family val="2"/>
    </font>
    <font>
      <b/>
      <sz val="10"/>
      <color theme="9" tint="-0.249977111117893"/>
      <name val="Arial Narrow"/>
      <family val="2"/>
    </font>
    <font>
      <sz val="10"/>
      <name val="Arial Narrow"/>
      <family val="2"/>
    </font>
    <font>
      <b/>
      <sz val="14"/>
      <color theme="1"/>
      <name val="Arial Narrow"/>
      <family val="2"/>
    </font>
    <font>
      <sz val="11"/>
      <color rgb="FFFFFFFF"/>
      <name val="Arial Narrow"/>
      <family val="2"/>
    </font>
    <font>
      <sz val="10"/>
      <color rgb="FFFF0000"/>
      <name val="Arial Narrow"/>
      <family val="2"/>
    </font>
    <font>
      <sz val="11"/>
      <color rgb="FFFF0000"/>
      <name val="Arial Narrow"/>
      <family val="2"/>
    </font>
    <font>
      <b/>
      <sz val="9"/>
      <color rgb="FF000000"/>
      <name val="Arial Narrow"/>
      <family val="2"/>
    </font>
    <font>
      <sz val="12"/>
      <color theme="9" tint="-0.249977111117893"/>
      <name val="Arial Narrow"/>
      <family val="2"/>
    </font>
    <font>
      <b/>
      <sz val="12"/>
      <color theme="9" tint="-0.249977111117893"/>
      <name val="Arial Narrow"/>
      <family val="2"/>
    </font>
    <font>
      <sz val="12"/>
      <color theme="1"/>
      <name val="Calibri"/>
      <family val="2"/>
      <scheme val="minor"/>
    </font>
    <font>
      <b/>
      <sz val="12"/>
      <color theme="9" tint="-0.249977111117893"/>
      <name val="Calibri"/>
      <family val="2"/>
      <scheme val="minor"/>
    </font>
    <font>
      <sz val="12"/>
      <color rgb="FF000000"/>
      <name val="Calibri"/>
      <family val="2"/>
    </font>
    <font>
      <sz val="14"/>
      <color rgb="FF000000"/>
      <name val="Calibri"/>
      <family val="2"/>
    </font>
    <font>
      <sz val="11"/>
      <name val="Arial Narrow"/>
      <family val="2"/>
    </font>
    <font>
      <sz val="11"/>
      <color rgb="FF000000"/>
      <name val="Arial Narrow"/>
      <family val="2"/>
    </font>
    <font>
      <sz val="12"/>
      <name val="Arial Narrow"/>
      <family val="2"/>
    </font>
    <font>
      <b/>
      <sz val="12"/>
      <color rgb="FFFF0000"/>
      <name val="Arial Narrow"/>
      <family val="2"/>
    </font>
    <font>
      <b/>
      <sz val="12"/>
      <color rgb="FFFF0000"/>
      <name val="Calibri"/>
      <family val="2"/>
      <scheme val="minor"/>
    </font>
    <font>
      <sz val="11"/>
      <color theme="0"/>
      <name val="Arial Narrow"/>
      <family val="2"/>
    </font>
    <font>
      <b/>
      <sz val="14"/>
      <color theme="0"/>
      <name val="Arial Narrow"/>
      <family val="2"/>
    </font>
    <font>
      <b/>
      <sz val="9"/>
      <color indexed="81"/>
      <name val="Tahoma"/>
      <family val="2"/>
    </font>
    <font>
      <sz val="9"/>
      <color indexed="81"/>
      <name val="Tahoma"/>
      <family val="2"/>
    </font>
    <font>
      <sz val="8"/>
      <name val="Calibri"/>
      <family val="2"/>
      <scheme val="minor"/>
    </font>
    <font>
      <b/>
      <sz val="11"/>
      <color theme="1"/>
      <name val="Calibri"/>
      <family val="2"/>
      <scheme val="minor"/>
    </font>
    <font>
      <b/>
      <sz val="12"/>
      <name val="Arial Narrow"/>
      <family val="2"/>
    </font>
    <font>
      <b/>
      <sz val="11"/>
      <name val="Arial Narrow"/>
      <family val="2"/>
    </font>
    <font>
      <b/>
      <sz val="12"/>
      <name val="Calibri"/>
      <family val="2"/>
      <scheme val="minor"/>
    </font>
    <font>
      <b/>
      <sz val="12"/>
      <color theme="1"/>
      <name val="Calibri"/>
      <family val="2"/>
      <scheme val="minor"/>
    </font>
    <font>
      <b/>
      <sz val="12"/>
      <color theme="1"/>
      <name val="Arial Narrow"/>
      <family val="2"/>
    </font>
    <font>
      <b/>
      <sz val="11"/>
      <name val="Calibri"/>
      <family val="2"/>
      <scheme val="minor"/>
    </font>
    <font>
      <sz val="11"/>
      <name val="Calibri"/>
      <family val="2"/>
      <scheme val="minor"/>
    </font>
    <font>
      <b/>
      <sz val="11"/>
      <color rgb="FF000000"/>
      <name val="Arial Narrow"/>
      <family val="2"/>
    </font>
    <font>
      <b/>
      <sz val="11"/>
      <color rgb="FFFFFFFF"/>
      <name val="Arial Narrow"/>
      <family val="2"/>
    </font>
    <font>
      <sz val="10"/>
      <color theme="1"/>
      <name val="Times New Roman"/>
      <family val="1"/>
    </font>
    <font>
      <b/>
      <sz val="8"/>
      <color rgb="FF000000"/>
      <name val="Arial"/>
      <family val="2"/>
    </font>
    <font>
      <b/>
      <sz val="8"/>
      <color rgb="FF000000"/>
      <name val="Arial Narrow"/>
      <family val="2"/>
    </font>
    <font>
      <b/>
      <sz val="8"/>
      <color theme="1"/>
      <name val="Arial Narrow"/>
      <family val="2"/>
    </font>
    <font>
      <sz val="8"/>
      <color theme="1"/>
      <name val="Arial Narrow"/>
      <family val="2"/>
    </font>
    <font>
      <b/>
      <sz val="8"/>
      <name val="Arial Narrow"/>
      <family val="2"/>
    </font>
    <font>
      <u/>
      <sz val="11"/>
      <color theme="10"/>
      <name val="Calibri"/>
      <family val="2"/>
      <scheme val="minor"/>
    </font>
    <font>
      <sz val="11"/>
      <color theme="10"/>
      <name val="Calibri"/>
      <family val="2"/>
      <scheme val="minor"/>
    </font>
    <font>
      <b/>
      <sz val="12"/>
      <color theme="1"/>
      <name val="Arial"/>
      <family val="2"/>
    </font>
    <font>
      <b/>
      <sz val="11"/>
      <color theme="0" tint="-0.499984740745262"/>
      <name val="Arial Narrow"/>
      <family val="2"/>
    </font>
    <font>
      <u/>
      <sz val="10"/>
      <color theme="10"/>
      <name val="Calibri"/>
      <family val="2"/>
      <scheme val="minor"/>
    </font>
    <font>
      <sz val="10"/>
      <color rgb="FFF4740A"/>
      <name val="Arial Narrow"/>
      <family val="2"/>
    </font>
    <font>
      <sz val="8"/>
      <color rgb="FF000000"/>
      <name val="Arial Narrow"/>
      <family val="2"/>
    </font>
    <font>
      <sz val="8"/>
      <color theme="1"/>
      <name val="Times New Roman"/>
      <family val="1"/>
    </font>
    <font>
      <sz val="9"/>
      <color theme="1"/>
      <name val="Arial Narrow"/>
      <family val="2"/>
    </font>
    <font>
      <sz val="10"/>
      <name val="Arial"/>
      <family val="2"/>
    </font>
  </fonts>
  <fills count="2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FFDDFF"/>
        <bgColor indexed="64"/>
      </patternFill>
    </fill>
    <fill>
      <patternFill patternType="solid">
        <fgColor rgb="FFBFBFB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rgb="FF00DE64"/>
        <bgColor indexed="64"/>
      </patternFill>
    </fill>
    <fill>
      <patternFill patternType="solid">
        <fgColor rgb="FFF5770F"/>
        <bgColor indexed="64"/>
      </patternFill>
    </fill>
    <fill>
      <patternFill patternType="solid">
        <fgColor rgb="FFDD6909"/>
        <bgColor indexed="64"/>
      </patternFill>
    </fill>
    <fill>
      <patternFill patternType="solid">
        <fgColor theme="4" tint="-0.249977111117893"/>
        <bgColor indexed="64"/>
      </patternFill>
    </fill>
    <fill>
      <patternFill patternType="solid">
        <fgColor rgb="FFFFFFFF"/>
        <bgColor indexed="64"/>
      </patternFill>
    </fill>
    <fill>
      <patternFill patternType="solid">
        <fgColor theme="4" tint="0.59999389629810485"/>
        <bgColor indexed="64"/>
      </patternFill>
    </fill>
    <fill>
      <patternFill patternType="solid">
        <fgColor rgb="FF29FF8A"/>
        <bgColor indexed="64"/>
      </patternFill>
    </fill>
    <fill>
      <patternFill patternType="solid">
        <fgColor theme="8" tint="0.79998168889431442"/>
        <bgColor indexed="64"/>
      </patternFill>
    </fill>
    <fill>
      <patternFill patternType="solid">
        <fgColor rgb="FFF4740A"/>
        <bgColor indexed="64"/>
      </patternFill>
    </fill>
    <fill>
      <patternFill patternType="solid">
        <fgColor theme="9" tint="0.79998168889431442"/>
        <bgColor indexed="64"/>
      </patternFill>
    </fill>
    <fill>
      <patternFill patternType="solid">
        <fgColor theme="0" tint="-0.14999847407452621"/>
        <bgColor indexed="64"/>
      </patternFill>
    </fill>
  </fills>
  <borders count="15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right style="dotted">
        <color rgb="FFF79646"/>
      </right>
      <top/>
      <bottom style="dotted">
        <color rgb="FFF79646"/>
      </bottom>
      <diagonal/>
    </border>
    <border>
      <left/>
      <right/>
      <top/>
      <bottom style="thick">
        <color rgb="FFFFFFFF"/>
      </bottom>
      <diagonal/>
    </border>
    <border>
      <left/>
      <right/>
      <top/>
      <bottom style="thin">
        <color rgb="FF000000"/>
      </bottom>
      <diagonal/>
    </border>
    <border>
      <left/>
      <right style="medium">
        <color rgb="FFFFFFFF"/>
      </right>
      <top/>
      <bottom/>
      <diagonal/>
    </border>
    <border>
      <left style="medium">
        <color rgb="FFFFFFFF"/>
      </left>
      <right style="thin">
        <color rgb="FF000000"/>
      </right>
      <top style="thick">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FFFFFF"/>
      </right>
      <top/>
      <bottom/>
      <diagonal/>
    </border>
    <border>
      <left style="medium">
        <color rgb="FFFFFFFF"/>
      </left>
      <right style="thin">
        <color rgb="FF000000"/>
      </right>
      <top/>
      <bottom style="medium">
        <color rgb="FFFFFFFF"/>
      </bottom>
      <diagonal/>
    </border>
    <border>
      <left style="thin">
        <color rgb="FF000000"/>
      </left>
      <right style="thin">
        <color rgb="FF000000"/>
      </right>
      <top/>
      <bottom style="thin">
        <color rgb="FF000000"/>
      </bottom>
      <diagonal/>
    </border>
    <border>
      <left style="thin">
        <color rgb="FF000000"/>
      </left>
      <right style="medium">
        <color rgb="FFFFFFFF"/>
      </right>
      <top/>
      <bottom style="medium">
        <color rgb="FFFFFFFF"/>
      </bottom>
      <diagonal/>
    </border>
    <border>
      <left style="medium">
        <color rgb="FFFFFFFF"/>
      </left>
      <right style="thin">
        <color rgb="FF000000"/>
      </right>
      <top style="medium">
        <color rgb="FFFFFFFF"/>
      </top>
      <bottom/>
      <diagonal/>
    </border>
    <border>
      <left style="thin">
        <color rgb="FF000000"/>
      </left>
      <right style="medium">
        <color rgb="FFFFFFFF"/>
      </right>
      <top style="medium">
        <color rgb="FFFFFFFF"/>
      </top>
      <bottom/>
      <diagonal/>
    </border>
    <border>
      <left style="thin">
        <color rgb="FF000000"/>
      </left>
      <right/>
      <top/>
      <bottom/>
      <diagonal/>
    </border>
    <border>
      <left style="medium">
        <color rgb="FFFFFFFF"/>
      </left>
      <right style="thin">
        <color rgb="FF000000"/>
      </right>
      <top/>
      <bottom/>
      <diagonal/>
    </border>
    <border>
      <left/>
      <right/>
      <top style="thin">
        <color rgb="FF000000"/>
      </top>
      <bottom/>
      <diagonal/>
    </border>
    <border>
      <left style="dotted">
        <color rgb="FFF79646"/>
      </left>
      <right/>
      <top style="dotted">
        <color rgb="FFF79646"/>
      </top>
      <bottom style="dotted">
        <color rgb="FFF79646"/>
      </bottom>
      <diagonal/>
    </border>
    <border>
      <left/>
      <right/>
      <top style="dotted">
        <color rgb="FFF79646"/>
      </top>
      <bottom style="dotted">
        <color rgb="FFF79646"/>
      </bottom>
      <diagonal/>
    </border>
    <border>
      <left style="dotted">
        <color rgb="FFF79646"/>
      </left>
      <right style="dotted">
        <color rgb="FFF79646"/>
      </right>
      <top style="dotted">
        <color rgb="FFF79646"/>
      </top>
      <bottom/>
      <diagonal/>
    </border>
    <border>
      <left style="dotted">
        <color rgb="FFF79646"/>
      </left>
      <right style="dotted">
        <color rgb="FFF79646"/>
      </right>
      <top/>
      <bottom/>
      <diagonal/>
    </border>
    <border>
      <left/>
      <right/>
      <top style="dotted">
        <color rgb="FFF79646"/>
      </top>
      <bottom/>
      <diagonal/>
    </border>
    <border>
      <left/>
      <right style="dashed">
        <color theme="9" tint="-0.24994659260841701"/>
      </right>
      <top style="dashed">
        <color theme="9" tint="-0.24994659260841701"/>
      </top>
      <bottom/>
      <diagonal/>
    </border>
    <border>
      <left style="dashed">
        <color theme="9" tint="-0.24994659260841701"/>
      </left>
      <right/>
      <top style="dashed">
        <color theme="9" tint="-0.24994659260841701"/>
      </top>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rgb="FFF79646"/>
      </top>
      <bottom style="dotted">
        <color rgb="FFF79646"/>
      </bottom>
      <diagonal/>
    </border>
    <border>
      <left style="dotted">
        <color rgb="FFF79646"/>
      </left>
      <right style="thin">
        <color indexed="64"/>
      </right>
      <top style="dotted">
        <color rgb="FFF79646"/>
      </top>
      <bottom style="dotted">
        <color rgb="FFF79646"/>
      </bottom>
      <diagonal/>
    </border>
    <border>
      <left style="thin">
        <color indexed="64"/>
      </left>
      <right style="dotted">
        <color rgb="FFF79646"/>
      </right>
      <top style="dotted">
        <color rgb="FFF79646"/>
      </top>
      <bottom/>
      <diagonal/>
    </border>
    <border>
      <left style="thin">
        <color indexed="64"/>
      </left>
      <right style="dotted">
        <color rgb="FFF79646"/>
      </right>
      <top/>
      <bottom/>
      <diagonal/>
    </border>
    <border>
      <left style="thin">
        <color indexed="64"/>
      </left>
      <right style="dotted">
        <color rgb="FFF79646"/>
      </right>
      <top/>
      <bottom style="dotted">
        <color rgb="FFF79646"/>
      </bottom>
      <diagonal/>
    </border>
    <border>
      <left style="thin">
        <color indexed="64"/>
      </left>
      <right style="dotted">
        <color rgb="FFF79646"/>
      </right>
      <top/>
      <bottom style="thin">
        <color indexed="64"/>
      </bottom>
      <diagonal/>
    </border>
    <border>
      <left style="dotted">
        <color rgb="FFF79646"/>
      </left>
      <right style="dotted">
        <color rgb="FFF79646"/>
      </right>
      <top/>
      <bottom style="thin">
        <color indexed="64"/>
      </bottom>
      <diagonal/>
    </border>
    <border>
      <left style="dotted">
        <color rgb="FFF79646"/>
      </left>
      <right style="dotted">
        <color rgb="FFF79646"/>
      </right>
      <top style="dotted">
        <color rgb="FFF79646"/>
      </top>
      <bottom style="thin">
        <color indexed="64"/>
      </bottom>
      <diagonal/>
    </border>
    <border>
      <left style="dotted">
        <color rgb="FFF79646"/>
      </left>
      <right style="thin">
        <color indexed="64"/>
      </right>
      <top style="dotted">
        <color rgb="FFF7964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dashed">
        <color theme="9" tint="-0.24994659260841701"/>
      </bottom>
      <diagonal/>
    </border>
    <border>
      <left style="dashed">
        <color theme="9" tint="-0.24994659260841701"/>
      </left>
      <right style="dashed">
        <color theme="9" tint="-0.24994659260841701"/>
      </right>
      <top/>
      <bottom style="dotted">
        <color rgb="FFF79646"/>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theme="9" tint="-0.24994659260841701"/>
      </right>
      <top style="dotted">
        <color rgb="FFF79646"/>
      </top>
      <bottom/>
      <diagonal/>
    </border>
    <border>
      <left/>
      <right/>
      <top style="dashed">
        <color theme="9" tint="-0.24994659260841701"/>
      </top>
      <bottom/>
      <diagonal/>
    </border>
    <border>
      <left style="medium">
        <color rgb="FF00B050"/>
      </left>
      <right style="medium">
        <color rgb="FF00B050"/>
      </right>
      <top style="medium">
        <color rgb="FF00B050"/>
      </top>
      <bottom style="thin">
        <color rgb="FF00B050"/>
      </bottom>
      <diagonal/>
    </border>
    <border>
      <left style="medium">
        <color rgb="FF00B050"/>
      </left>
      <right/>
      <top style="medium">
        <color rgb="FF00B050"/>
      </top>
      <bottom style="thin">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style="thin">
        <color rgb="FF00B050"/>
      </top>
      <bottom style="medium">
        <color rgb="FF00B050"/>
      </bottom>
      <diagonal/>
    </border>
    <border>
      <left style="medium">
        <color rgb="FF00B050"/>
      </left>
      <right style="medium">
        <color rgb="FF00B050"/>
      </right>
      <top/>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top/>
      <bottom style="medium">
        <color rgb="FF00B050"/>
      </bottom>
      <diagonal/>
    </border>
    <border>
      <left style="medium">
        <color rgb="FF00B050"/>
      </left>
      <right/>
      <top/>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style="medium">
        <color rgb="FF00B050"/>
      </left>
      <right style="thin">
        <color rgb="FF00B050"/>
      </right>
      <top style="thin">
        <color rgb="FF00B050"/>
      </top>
      <bottom style="thin">
        <color rgb="FF00B050"/>
      </bottom>
      <diagonal/>
    </border>
    <border>
      <left style="medium">
        <color rgb="FF00B050"/>
      </left>
      <right style="medium">
        <color rgb="FF00B050"/>
      </right>
      <top/>
      <bottom style="thin">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style="thin">
        <color rgb="FF00B050"/>
      </top>
      <bottom/>
      <diagonal/>
    </border>
    <border>
      <left style="medium">
        <color rgb="FF00B050"/>
      </left>
      <right style="thin">
        <color rgb="FF00B050"/>
      </right>
      <top/>
      <bottom style="medium">
        <color rgb="FF00B050"/>
      </bottom>
      <diagonal/>
    </border>
    <border>
      <left style="thin">
        <color rgb="FF00B050"/>
      </left>
      <right style="thin">
        <color rgb="FF00B050"/>
      </right>
      <top/>
      <bottom style="medium">
        <color rgb="FF00B050"/>
      </bottom>
      <diagonal/>
    </border>
    <border>
      <left style="thin">
        <color rgb="FF00B050"/>
      </left>
      <right style="medium">
        <color rgb="FF00B050"/>
      </right>
      <top/>
      <bottom style="medium">
        <color rgb="FF00B050"/>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
      <left/>
      <right style="dashed">
        <color theme="9" tint="-0.24994659260841701"/>
      </right>
      <top/>
      <bottom/>
      <diagonal/>
    </border>
    <border>
      <left style="dashed">
        <color theme="9" tint="-0.24994659260841701"/>
      </left>
      <right/>
      <top/>
      <bottom style="dotted">
        <color rgb="FFF79646"/>
      </bottom>
      <diagonal/>
    </border>
    <border>
      <left/>
      <right style="dashed">
        <color theme="9" tint="-0.24994659260841701"/>
      </right>
      <top/>
      <bottom style="dotted">
        <color rgb="FFF79646"/>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right style="medium">
        <color rgb="FF1F497D"/>
      </right>
      <top/>
      <bottom style="medium">
        <color rgb="FF1F497D"/>
      </bottom>
      <diagonal/>
    </border>
    <border>
      <left style="medium">
        <color rgb="FF1F497D"/>
      </left>
      <right/>
      <top style="medium">
        <color rgb="FF1F497D"/>
      </top>
      <bottom style="medium">
        <color rgb="FF1F497D"/>
      </bottom>
      <diagonal/>
    </border>
    <border>
      <left/>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style="medium">
        <color rgb="FF1F497D"/>
      </right>
      <top/>
      <bottom style="medium">
        <color rgb="FF1F497D"/>
      </bottom>
      <diagonal/>
    </border>
    <border>
      <left style="medium">
        <color rgb="FF1F497D"/>
      </left>
      <right style="medium">
        <color rgb="FF1F497D"/>
      </right>
      <top style="medium">
        <color rgb="FF1F497D"/>
      </top>
      <bottom/>
      <diagonal/>
    </border>
    <border>
      <left style="thin">
        <color rgb="FF00B050"/>
      </left>
      <right style="medium">
        <color rgb="FF00B050"/>
      </right>
      <top/>
      <bottom/>
      <diagonal/>
    </border>
    <border>
      <left style="dashed">
        <color theme="9" tint="-0.24994659260841701"/>
      </left>
      <right style="dashed">
        <color theme="9" tint="-0.24994659260841701"/>
      </right>
      <top style="dotted">
        <color rgb="FFF79646"/>
      </top>
      <bottom style="dashed">
        <color theme="9" tint="-0.24994659260841701"/>
      </bottom>
      <diagonal/>
    </border>
    <border>
      <left style="dashed">
        <color theme="9" tint="-0.24994659260841701"/>
      </left>
      <right style="dashed">
        <color theme="9" tint="-0.24994659260841701"/>
      </right>
      <top style="dotted">
        <color theme="9" tint="-0.24994659260841701"/>
      </top>
      <bottom style="dotted">
        <color theme="9" tint="-0.24994659260841701"/>
      </bottom>
      <diagonal/>
    </border>
    <border>
      <left style="dashed">
        <color theme="9" tint="-0.24994659260841701"/>
      </left>
      <right style="dashed">
        <color theme="9" tint="-0.24994659260841701"/>
      </right>
      <top style="dashed">
        <color theme="9" tint="-0.24994659260841701"/>
      </top>
      <bottom style="dotted">
        <color theme="9" tint="-0.2499465926084170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indexed="64"/>
      </left>
      <right style="dotted">
        <color theme="9"/>
      </right>
      <top/>
      <bottom style="dotted">
        <color theme="9"/>
      </bottom>
      <diagonal/>
    </border>
    <border>
      <left style="dotted">
        <color theme="9"/>
      </left>
      <right style="dotted">
        <color theme="9"/>
      </right>
      <top/>
      <bottom style="dotted">
        <color theme="9"/>
      </bottom>
      <diagonal/>
    </border>
    <border>
      <left style="thin">
        <color indexed="64"/>
      </left>
      <right style="thin">
        <color indexed="64"/>
      </right>
      <top/>
      <bottom/>
      <diagonal/>
    </border>
    <border>
      <left style="dotted">
        <color theme="9"/>
      </left>
      <right style="thin">
        <color indexed="64"/>
      </right>
      <top/>
      <bottom style="dotted">
        <color theme="9"/>
      </bottom>
      <diagonal/>
    </border>
    <border>
      <left style="thin">
        <color indexed="64"/>
      </left>
      <right style="thin">
        <color indexed="64"/>
      </right>
      <top/>
      <bottom style="dotted">
        <color theme="9"/>
      </bottom>
      <diagonal/>
    </border>
  </borders>
  <cellStyleXfs count="7">
    <xf numFmtId="0" fontId="0" fillId="0" borderId="0"/>
    <xf numFmtId="9"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64" fillId="0" borderId="0" applyNumberFormat="0" applyFill="0" applyBorder="0" applyAlignment="0" applyProtection="0"/>
    <xf numFmtId="0" fontId="7" fillId="0" borderId="0"/>
    <xf numFmtId="0" fontId="73" fillId="0" borderId="0"/>
  </cellStyleXfs>
  <cellXfs count="77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3"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3" fillId="2" borderId="2" xfId="0" applyFont="1" applyFill="1" applyBorder="1" applyAlignment="1">
      <alignment horizontal="center" vertical="center" textRotation="90"/>
    </xf>
    <xf numFmtId="0" fontId="1" fillId="0" borderId="0" xfId="0" applyFont="1" applyAlignment="1">
      <alignment horizontal="left" vertical="center"/>
    </xf>
    <xf numFmtId="0" fontId="1" fillId="3" borderId="0" xfId="0" applyFont="1" applyFill="1"/>
    <xf numFmtId="0" fontId="1" fillId="3" borderId="10" xfId="0" applyFont="1" applyFill="1" applyBorder="1" applyAlignment="1">
      <alignment horizontal="center" vertical="center"/>
    </xf>
    <xf numFmtId="0" fontId="1" fillId="3" borderId="10" xfId="0" applyFont="1" applyFill="1" applyBorder="1"/>
    <xf numFmtId="0" fontId="1" fillId="3" borderId="10" xfId="0" applyFont="1" applyFill="1" applyBorder="1" applyAlignment="1">
      <alignment horizontal="center"/>
    </xf>
    <xf numFmtId="0" fontId="1" fillId="3" borderId="7" xfId="0" applyFont="1" applyFill="1" applyBorder="1"/>
    <xf numFmtId="0" fontId="5" fillId="0" borderId="2" xfId="0" applyFont="1" applyBorder="1" applyAlignment="1">
      <alignment horizontal="justify" vertical="center" wrapText="1"/>
    </xf>
    <xf numFmtId="0" fontId="4" fillId="0" borderId="0" xfId="0" applyFont="1"/>
    <xf numFmtId="0" fontId="2" fillId="0" borderId="1" xfId="0" applyFont="1" applyBorder="1" applyAlignment="1">
      <alignment horizontal="left" vertical="center" wrapText="1" indent="1" readingOrder="1"/>
    </xf>
    <xf numFmtId="0" fontId="1" fillId="0" borderId="2" xfId="0" applyFont="1" applyBorder="1" applyAlignment="1">
      <alignment horizontal="center" vertical="center" textRotation="90"/>
    </xf>
    <xf numFmtId="14" fontId="1" fillId="0" borderId="2" xfId="0" applyNumberFormat="1" applyFont="1" applyBorder="1" applyAlignment="1">
      <alignment horizontal="center" vertical="center"/>
    </xf>
    <xf numFmtId="0" fontId="5" fillId="0" borderId="0" xfId="0" applyFont="1"/>
    <xf numFmtId="0" fontId="6" fillId="5" borderId="2" xfId="0" applyFont="1" applyFill="1" applyBorder="1" applyAlignment="1">
      <alignment horizontal="center" vertical="center"/>
    </xf>
    <xf numFmtId="0" fontId="5" fillId="0" borderId="0" xfId="0" applyFont="1" applyAlignment="1">
      <alignment vertical="center"/>
    </xf>
    <xf numFmtId="0" fontId="5" fillId="0" borderId="2" xfId="0" applyFont="1" applyBorder="1"/>
    <xf numFmtId="0" fontId="5" fillId="0" borderId="2" xfId="0" applyFont="1" applyBorder="1" applyAlignment="1">
      <alignment vertical="center" wrapText="1"/>
    </xf>
    <xf numFmtId="0" fontId="5" fillId="0" borderId="2" xfId="0" applyFont="1" applyBorder="1" applyAlignment="1">
      <alignment wrapText="1"/>
    </xf>
    <xf numFmtId="0" fontId="5" fillId="0" borderId="2" xfId="0" applyFont="1" applyBorder="1" applyAlignment="1">
      <alignment vertical="center"/>
    </xf>
    <xf numFmtId="0" fontId="3" fillId="0" borderId="0" xfId="0" applyFont="1"/>
    <xf numFmtId="0" fontId="9" fillId="0" borderId="11" xfId="0" applyFont="1" applyBorder="1" applyAlignment="1">
      <alignment horizontal="justify" vertical="center" wrapText="1"/>
    </xf>
    <xf numFmtId="0" fontId="9" fillId="0" borderId="13" xfId="0" applyFont="1" applyBorder="1" applyAlignment="1">
      <alignment horizontal="justify" vertical="center" wrapText="1"/>
    </xf>
    <xf numFmtId="0" fontId="10" fillId="0" borderId="0" xfId="0" applyFont="1" applyAlignment="1">
      <alignment vertical="center"/>
    </xf>
    <xf numFmtId="0" fontId="11" fillId="0" borderId="0" xfId="0" applyFont="1" applyAlignment="1">
      <alignment horizontal="center" vertical="center" wrapText="1"/>
    </xf>
    <xf numFmtId="0" fontId="12" fillId="7" borderId="0" xfId="0" applyFont="1" applyFill="1" applyAlignment="1">
      <alignment horizontal="center" vertical="center" wrapText="1" readingOrder="1"/>
    </xf>
    <xf numFmtId="0" fontId="13" fillId="8" borderId="12" xfId="0" applyFont="1" applyFill="1" applyBorder="1" applyAlignment="1">
      <alignment horizontal="center" vertical="center" wrapText="1" readingOrder="1"/>
    </xf>
    <xf numFmtId="0" fontId="13" fillId="0" borderId="12" xfId="0" applyFont="1" applyBorder="1" applyAlignment="1">
      <alignment horizontal="justify" vertical="center" wrapText="1" readingOrder="1"/>
    </xf>
    <xf numFmtId="9" fontId="13" fillId="0" borderId="12" xfId="0" applyNumberFormat="1" applyFont="1" applyBorder="1" applyAlignment="1">
      <alignment horizontal="center" vertical="center" wrapText="1" readingOrder="1"/>
    </xf>
    <xf numFmtId="0" fontId="13" fillId="7" borderId="1" xfId="0" applyFont="1" applyFill="1" applyBorder="1" applyAlignment="1">
      <alignment horizontal="center" vertical="center" wrapText="1" readingOrder="1"/>
    </xf>
    <xf numFmtId="0" fontId="13" fillId="0" borderId="1" xfId="0" applyFont="1" applyBorder="1" applyAlignment="1">
      <alignment horizontal="justify" vertical="center" wrapText="1" readingOrder="1"/>
    </xf>
    <xf numFmtId="9" fontId="13" fillId="0" borderId="1" xfId="0" applyNumberFormat="1" applyFont="1" applyBorder="1" applyAlignment="1">
      <alignment horizontal="center" vertical="center" wrapText="1" readingOrder="1"/>
    </xf>
    <xf numFmtId="0" fontId="13" fillId="4" borderId="1" xfId="0" applyFont="1" applyFill="1" applyBorder="1" applyAlignment="1">
      <alignment horizontal="center" vertical="center" wrapText="1" readingOrder="1"/>
    </xf>
    <xf numFmtId="0" fontId="13" fillId="9" borderId="1" xfId="0" applyFont="1" applyFill="1" applyBorder="1" applyAlignment="1">
      <alignment horizontal="center" vertical="center" wrapText="1" readingOrder="1"/>
    </xf>
    <xf numFmtId="0" fontId="14" fillId="10" borderId="1" xfId="0" applyFont="1" applyFill="1" applyBorder="1" applyAlignment="1">
      <alignment horizontal="center" vertical="center" wrapText="1" readingOrder="1"/>
    </xf>
    <xf numFmtId="0" fontId="15" fillId="0" borderId="0" xfId="0" applyFont="1" applyAlignment="1">
      <alignment vertical="center"/>
    </xf>
    <xf numFmtId="0" fontId="16" fillId="0" borderId="0" xfId="0" applyFont="1" applyAlignment="1">
      <alignment horizontal="center" vertical="center" wrapText="1"/>
    </xf>
    <xf numFmtId="0" fontId="17" fillId="7" borderId="0" xfId="0" applyFont="1" applyFill="1" applyAlignment="1">
      <alignment horizontal="center" vertical="center" wrapText="1" readingOrder="1"/>
    </xf>
    <xf numFmtId="0" fontId="18" fillId="8" borderId="12" xfId="0" applyFont="1" applyFill="1" applyBorder="1" applyAlignment="1">
      <alignment horizontal="center" vertical="center" wrapText="1" readingOrder="1"/>
    </xf>
    <xf numFmtId="0" fontId="18" fillId="0" borderId="12" xfId="0" applyFont="1" applyBorder="1" applyAlignment="1">
      <alignment horizontal="justify" vertical="center" wrapText="1" readingOrder="1"/>
    </xf>
    <xf numFmtId="0" fontId="18" fillId="11" borderId="1" xfId="0" applyFont="1" applyFill="1" applyBorder="1" applyAlignment="1">
      <alignment horizontal="center" vertical="center" wrapText="1" readingOrder="1"/>
    </xf>
    <xf numFmtId="0" fontId="18" fillId="0" borderId="1" xfId="0" applyFont="1" applyBorder="1" applyAlignment="1">
      <alignment horizontal="justify" vertical="center" wrapText="1" readingOrder="1"/>
    </xf>
    <xf numFmtId="0" fontId="18" fillId="9" borderId="1" xfId="0" applyFont="1" applyFill="1" applyBorder="1" applyAlignment="1">
      <alignment horizontal="center" vertical="center" wrapText="1" readingOrder="1"/>
    </xf>
    <xf numFmtId="0" fontId="19" fillId="10" borderId="1" xfId="0" applyFont="1" applyFill="1" applyBorder="1" applyAlignment="1">
      <alignment horizontal="center" vertical="center" wrapText="1" readingOrder="1"/>
    </xf>
    <xf numFmtId="0" fontId="20" fillId="0" borderId="0" xfId="0" applyFont="1" applyAlignment="1">
      <alignment horizontal="left" wrapText="1" readingOrder="1"/>
    </xf>
    <xf numFmtId="0" fontId="20" fillId="0" borderId="14" xfId="0" applyFont="1" applyBorder="1" applyAlignment="1">
      <alignment horizontal="left" wrapText="1" readingOrder="1"/>
    </xf>
    <xf numFmtId="0" fontId="20" fillId="0" borderId="15" xfId="0" applyFont="1" applyBorder="1" applyAlignment="1">
      <alignment horizontal="left" wrapText="1" readingOrder="1"/>
    </xf>
    <xf numFmtId="0" fontId="2" fillId="0" borderId="28" xfId="0" applyFont="1" applyBorder="1" applyAlignment="1">
      <alignment horizontal="center" vertical="center" wrapText="1" readingOrder="1"/>
    </xf>
    <xf numFmtId="9" fontId="2" fillId="0" borderId="0" xfId="0" applyNumberFormat="1" applyFont="1" applyAlignment="1">
      <alignment horizontal="center" vertical="center" wrapText="1" readingOrder="1"/>
    </xf>
    <xf numFmtId="0" fontId="23" fillId="0" borderId="0" xfId="0" applyFont="1"/>
    <xf numFmtId="0" fontId="24" fillId="6" borderId="11" xfId="0" applyFont="1" applyFill="1" applyBorder="1" applyAlignment="1">
      <alignment horizontal="center" vertical="center" wrapText="1" readingOrder="1"/>
    </xf>
    <xf numFmtId="0" fontId="24" fillId="6" borderId="1"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justify" vertical="center" wrapText="1" readingOrder="1"/>
    </xf>
    <xf numFmtId="9" fontId="2" fillId="0" borderId="1" xfId="0" applyNumberFormat="1" applyFont="1" applyBorder="1" applyAlignment="1">
      <alignment horizontal="center" vertical="center" wrapText="1" readingOrder="1"/>
    </xf>
    <xf numFmtId="0" fontId="3" fillId="0" borderId="0" xfId="0" applyFont="1" applyAlignment="1">
      <alignment vertical="center"/>
    </xf>
    <xf numFmtId="0" fontId="1" fillId="0" borderId="0" xfId="0" applyFont="1" applyAlignment="1">
      <alignment horizontal="lef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3" fillId="2" borderId="6" xfId="0" applyFont="1" applyFill="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wrapText="1"/>
    </xf>
    <xf numFmtId="0" fontId="27" fillId="0" borderId="0" xfId="0" applyFont="1" applyAlignment="1">
      <alignment vertical="center"/>
    </xf>
    <xf numFmtId="0" fontId="6" fillId="0" borderId="0" xfId="0" applyFont="1"/>
    <xf numFmtId="0" fontId="1" fillId="16" borderId="2" xfId="0" applyFont="1" applyFill="1" applyBorder="1" applyAlignment="1">
      <alignment horizontal="center" vertical="center" wrapText="1"/>
    </xf>
    <xf numFmtId="0" fontId="27" fillId="0" borderId="0" xfId="0" applyFont="1" applyAlignment="1">
      <alignment horizontal="left" vertical="center"/>
    </xf>
    <xf numFmtId="0" fontId="1" fillId="15" borderId="2" xfId="0" applyFont="1" applyFill="1" applyBorder="1" applyAlignment="1">
      <alignment horizontal="center" vertical="center" wrapText="1"/>
    </xf>
    <xf numFmtId="0" fontId="3" fillId="0" borderId="0" xfId="0" applyFont="1" applyAlignment="1">
      <alignment horizontal="center" vertical="center"/>
    </xf>
    <xf numFmtId="164" fontId="0" fillId="0" borderId="0" xfId="0" applyNumberFormat="1"/>
    <xf numFmtId="165" fontId="0" fillId="0" borderId="0" xfId="2" applyNumberFormat="1" applyFont="1"/>
    <xf numFmtId="0" fontId="1" fillId="8" borderId="2" xfId="0" applyFont="1" applyFill="1" applyBorder="1" applyAlignment="1">
      <alignment horizontal="center" vertical="center" wrapText="1"/>
    </xf>
    <xf numFmtId="0" fontId="5" fillId="0" borderId="2" xfId="0" applyFont="1" applyBorder="1" applyAlignment="1">
      <alignment horizontal="justify" vertical="top" wrapText="1"/>
    </xf>
    <xf numFmtId="0" fontId="0" fillId="0" borderId="37" xfId="0" applyBorder="1"/>
    <xf numFmtId="0" fontId="0" fillId="0" borderId="39" xfId="0" applyBorder="1"/>
    <xf numFmtId="0" fontId="0" fillId="0" borderId="42" xfId="0" applyBorder="1"/>
    <xf numFmtId="0" fontId="0" fillId="0" borderId="44" xfId="0" applyBorder="1"/>
    <xf numFmtId="0" fontId="24" fillId="6" borderId="49" xfId="0" applyFont="1" applyFill="1" applyBorder="1" applyAlignment="1">
      <alignment horizontal="center" vertical="center" wrapText="1" readingOrder="1"/>
    </xf>
    <xf numFmtId="0" fontId="24" fillId="6" borderId="51" xfId="0" applyFont="1" applyFill="1" applyBorder="1" applyAlignment="1">
      <alignment horizontal="center" vertical="center" wrapText="1" readingOrder="1"/>
    </xf>
    <xf numFmtId="0" fontId="15" fillId="0" borderId="37" xfId="0" applyFont="1" applyBorder="1" applyAlignment="1">
      <alignment horizontal="center" vertical="center"/>
    </xf>
    <xf numFmtId="0" fontId="1" fillId="0" borderId="37"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0" xfId="0" applyBorder="1"/>
    <xf numFmtId="0" fontId="8" fillId="6" borderId="54" xfId="0" applyFont="1" applyFill="1" applyBorder="1" applyAlignment="1">
      <alignment horizontal="center" vertical="center" wrapText="1" readingOrder="1"/>
    </xf>
    <xf numFmtId="0" fontId="34" fillId="0" borderId="43" xfId="0" applyFont="1" applyBorder="1"/>
    <xf numFmtId="0" fontId="1" fillId="0" borderId="56" xfId="0" applyFont="1" applyBorder="1" applyAlignment="1">
      <alignment horizontal="center" vertical="center" wrapText="1"/>
    </xf>
    <xf numFmtId="0" fontId="0" fillId="0" borderId="56" xfId="0" applyBorder="1"/>
    <xf numFmtId="0" fontId="0" fillId="0" borderId="57" xfId="0" applyBorder="1"/>
    <xf numFmtId="0" fontId="0" fillId="0" borderId="50" xfId="0" applyBorder="1"/>
    <xf numFmtId="0" fontId="35" fillId="0" borderId="49" xfId="0" applyFont="1" applyBorder="1" applyAlignment="1">
      <alignment horizontal="center" vertical="center"/>
    </xf>
    <xf numFmtId="9" fontId="1" fillId="0" borderId="42" xfId="0" applyNumberFormat="1" applyFont="1" applyBorder="1" applyAlignment="1">
      <alignment horizontal="center" vertical="center"/>
    </xf>
    <xf numFmtId="0" fontId="35" fillId="0" borderId="43" xfId="0" applyFont="1" applyBorder="1" applyAlignment="1">
      <alignment horizontal="center" vertical="center"/>
    </xf>
    <xf numFmtId="9" fontId="1" fillId="0" borderId="45" xfId="0" applyNumberFormat="1" applyFont="1" applyBorder="1" applyAlignment="1">
      <alignment horizontal="center" vertical="center"/>
    </xf>
    <xf numFmtId="9" fontId="1" fillId="0" borderId="51" xfId="0" applyNumberFormat="1" applyFont="1" applyBorder="1" applyAlignment="1">
      <alignment horizontal="center" vertical="center"/>
    </xf>
    <xf numFmtId="0" fontId="8" fillId="6" borderId="58" xfId="0" applyFont="1" applyFill="1" applyBorder="1" applyAlignment="1">
      <alignment horizontal="center" vertical="center" wrapText="1" readingOrder="1"/>
    </xf>
    <xf numFmtId="0" fontId="8" fillId="6" borderId="59" xfId="0" applyFont="1" applyFill="1" applyBorder="1" applyAlignment="1">
      <alignment horizontal="center" vertical="center" wrapText="1" readingOrder="1"/>
    </xf>
    <xf numFmtId="0" fontId="5" fillId="0" borderId="47" xfId="0" applyFont="1" applyBorder="1" applyAlignment="1">
      <alignment horizontal="center" vertical="center" wrapText="1"/>
    </xf>
    <xf numFmtId="9" fontId="5" fillId="0" borderId="47" xfId="1" applyFont="1" applyBorder="1" applyAlignment="1">
      <alignment horizontal="center" vertical="center" wrapText="1"/>
    </xf>
    <xf numFmtId="0" fontId="25" fillId="0" borderId="37" xfId="0" applyFont="1" applyBorder="1" applyAlignment="1">
      <alignment horizontal="center" vertical="center" wrapText="1"/>
    </xf>
    <xf numFmtId="0" fontId="5" fillId="0" borderId="37" xfId="0" applyFont="1" applyBorder="1"/>
    <xf numFmtId="0" fontId="5" fillId="0" borderId="42" xfId="0" applyFont="1" applyBorder="1"/>
    <xf numFmtId="0" fontId="5" fillId="0" borderId="37" xfId="0" applyFont="1" applyBorder="1" applyAlignment="1">
      <alignment horizontal="center" vertical="center" wrapText="1"/>
    </xf>
    <xf numFmtId="9" fontId="5" fillId="0" borderId="37" xfId="1" applyFont="1" applyBorder="1" applyAlignment="1">
      <alignment horizontal="center" vertical="center" wrapText="1"/>
    </xf>
    <xf numFmtId="0" fontId="25" fillId="0" borderId="42" xfId="0" applyFont="1" applyBorder="1" applyAlignment="1">
      <alignment horizontal="center" vertical="center" wrapText="1"/>
    </xf>
    <xf numFmtId="0" fontId="5" fillId="0" borderId="44" xfId="0" applyFont="1" applyBorder="1"/>
    <xf numFmtId="0" fontId="5" fillId="0" borderId="45" xfId="0" applyFont="1" applyBorder="1"/>
    <xf numFmtId="10" fontId="0" fillId="0" borderId="0" xfId="0" applyNumberFormat="1" applyAlignment="1">
      <alignment horizontal="center" vertical="center"/>
    </xf>
    <xf numFmtId="9" fontId="25" fillId="0" borderId="37" xfId="0" applyNumberFormat="1" applyFont="1" applyBorder="1" applyAlignment="1">
      <alignment horizontal="center" vertical="center" wrapText="1"/>
    </xf>
    <xf numFmtId="0" fontId="3" fillId="2" borderId="2" xfId="0" applyFont="1" applyFill="1" applyBorder="1" applyAlignment="1">
      <alignment horizontal="center" vertical="center" textRotation="90" wrapText="1"/>
    </xf>
    <xf numFmtId="0" fontId="1" fillId="3" borderId="6" xfId="0" applyFont="1" applyFill="1" applyBorder="1" applyAlignment="1">
      <alignment horizontal="left" vertical="center"/>
    </xf>
    <xf numFmtId="0" fontId="29" fillId="0" borderId="2" xfId="0" applyFont="1" applyBorder="1" applyAlignment="1">
      <alignment horizontal="justify" vertical="top" wrapText="1"/>
    </xf>
    <xf numFmtId="0" fontId="1" fillId="3" borderId="2" xfId="0" applyFont="1" applyFill="1" applyBorder="1" applyAlignment="1">
      <alignment horizontal="center" vertical="center" wrapText="1"/>
    </xf>
    <xf numFmtId="166" fontId="5" fillId="15" borderId="47" xfId="1" applyNumberFormat="1" applyFont="1" applyFill="1" applyBorder="1" applyAlignment="1">
      <alignment horizontal="center" vertical="center" wrapText="1"/>
    </xf>
    <xf numFmtId="0" fontId="25" fillId="15" borderId="48" xfId="0" applyFont="1" applyFill="1" applyBorder="1" applyAlignment="1">
      <alignment horizontal="center" vertical="center" wrapText="1"/>
    </xf>
    <xf numFmtId="0" fontId="26" fillId="0" borderId="2" xfId="0" applyFont="1" applyBorder="1" applyAlignment="1">
      <alignment horizontal="justify" vertical="center" wrapText="1"/>
    </xf>
    <xf numFmtId="0" fontId="38" fillId="0" borderId="2" xfId="0" applyFont="1" applyBorder="1" applyAlignment="1">
      <alignment horizontal="justify" vertical="center" wrapText="1"/>
    </xf>
    <xf numFmtId="0" fontId="5" fillId="0" borderId="64" xfId="0" applyFont="1" applyBorder="1" applyAlignment="1">
      <alignment vertical="center"/>
    </xf>
    <xf numFmtId="0" fontId="4" fillId="0" borderId="65" xfId="0" applyFont="1" applyBorder="1"/>
    <xf numFmtId="0" fontId="4" fillId="0" borderId="65" xfId="0" applyFont="1" applyBorder="1" applyAlignment="1">
      <alignment horizontal="justify" vertical="center" wrapText="1"/>
    </xf>
    <xf numFmtId="0" fontId="4" fillId="0" borderId="66" xfId="0" applyFont="1" applyBorder="1"/>
    <xf numFmtId="0" fontId="4" fillId="0" borderId="67" xfId="0" applyFont="1" applyBorder="1"/>
    <xf numFmtId="0" fontId="4" fillId="0" borderId="68" xfId="0" applyFont="1" applyBorder="1"/>
    <xf numFmtId="0" fontId="24" fillId="6" borderId="70" xfId="0" applyFont="1" applyFill="1" applyBorder="1" applyAlignment="1">
      <alignment horizontal="center" vertical="center" wrapText="1" readingOrder="1"/>
    </xf>
    <xf numFmtId="9" fontId="2" fillId="0" borderId="70" xfId="0" applyNumberFormat="1" applyFont="1" applyBorder="1" applyAlignment="1">
      <alignment horizontal="center" vertical="center" wrapText="1" readingOrder="1"/>
    </xf>
    <xf numFmtId="0" fontId="2" fillId="0" borderId="70" xfId="0" applyFont="1" applyBorder="1" applyAlignment="1">
      <alignment horizontal="center" vertical="center" wrapText="1" readingOrder="1"/>
    </xf>
    <xf numFmtId="0" fontId="2" fillId="0" borderId="76" xfId="0" applyFont="1" applyBorder="1" applyAlignment="1">
      <alignment horizontal="center" vertical="center" wrapText="1" readingOrder="1"/>
    </xf>
    <xf numFmtId="0" fontId="2" fillId="0" borderId="76" xfId="0" applyFont="1" applyBorder="1" applyAlignment="1">
      <alignment horizontal="justify" vertical="center" wrapText="1" readingOrder="1"/>
    </xf>
    <xf numFmtId="0" fontId="2" fillId="0" borderId="77" xfId="0" applyFont="1" applyBorder="1" applyAlignment="1">
      <alignment horizontal="center" vertical="center" wrapText="1" readingOrder="1"/>
    </xf>
    <xf numFmtId="0" fontId="6" fillId="0" borderId="64" xfId="0" applyFont="1" applyBorder="1" applyAlignment="1">
      <alignment vertical="center"/>
    </xf>
    <xf numFmtId="9" fontId="1" fillId="0" borderId="42" xfId="1" applyFont="1" applyBorder="1" applyAlignment="1">
      <alignment horizontal="center" vertical="center"/>
    </xf>
    <xf numFmtId="9" fontId="7" fillId="0" borderId="42" xfId="1" applyFont="1" applyBorder="1" applyAlignment="1">
      <alignment horizontal="center" vertical="center"/>
    </xf>
    <xf numFmtId="9" fontId="7" fillId="0" borderId="40" xfId="1" applyFont="1" applyBorder="1" applyAlignment="1">
      <alignment horizontal="center" vertical="center"/>
    </xf>
    <xf numFmtId="0" fontId="0" fillId="0" borderId="39" xfId="0" applyBorder="1" applyAlignment="1">
      <alignment horizontal="center" vertical="center"/>
    </xf>
    <xf numFmtId="0" fontId="15" fillId="0" borderId="37" xfId="0" applyFont="1" applyBorder="1" applyAlignment="1">
      <alignment horizontal="center"/>
    </xf>
    <xf numFmtId="0" fontId="0" fillId="0" borderId="37" xfId="0" applyBorder="1" applyAlignment="1">
      <alignment horizontal="center" vertical="center"/>
    </xf>
    <xf numFmtId="0" fontId="0" fillId="0" borderId="44" xfId="0" applyBorder="1" applyAlignment="1">
      <alignment horizontal="center" vertical="center"/>
    </xf>
    <xf numFmtId="0" fontId="1" fillId="0" borderId="44" xfId="0" applyFont="1" applyBorder="1" applyAlignment="1">
      <alignment horizontal="center" vertical="center" wrapText="1"/>
    </xf>
    <xf numFmtId="0" fontId="0" fillId="0" borderId="80" xfId="0" applyBorder="1" applyAlignment="1">
      <alignment horizontal="center" vertical="center"/>
    </xf>
    <xf numFmtId="9" fontId="7" fillId="0" borderId="45" xfId="1" applyFont="1" applyBorder="1" applyAlignment="1">
      <alignment horizontal="center" vertical="center"/>
    </xf>
    <xf numFmtId="0" fontId="1" fillId="0" borderId="47" xfId="0" applyFont="1" applyBorder="1" applyAlignment="1">
      <alignment horizontal="center" vertical="center" wrapText="1"/>
    </xf>
    <xf numFmtId="0" fontId="1" fillId="0" borderId="39" xfId="0" applyFont="1" applyBorder="1" applyAlignment="1">
      <alignment horizontal="center" vertical="top" wrapText="1"/>
    </xf>
    <xf numFmtId="0" fontId="15" fillId="0" borderId="44" xfId="0" applyFont="1" applyBorder="1" applyAlignment="1">
      <alignment horizontal="center" vertical="center"/>
    </xf>
    <xf numFmtId="0" fontId="0" fillId="0" borderId="81" xfId="0" applyBorder="1"/>
    <xf numFmtId="0" fontId="0" fillId="0" borderId="81" xfId="0" applyBorder="1" applyAlignment="1">
      <alignment horizontal="center" vertical="center"/>
    </xf>
    <xf numFmtId="9" fontId="7" fillId="0" borderId="51" xfId="1" applyFont="1" applyBorder="1" applyAlignment="1">
      <alignment horizontal="center" vertical="center"/>
    </xf>
    <xf numFmtId="0" fontId="15" fillId="0" borderId="47" xfId="0" applyFont="1" applyBorder="1" applyAlignment="1">
      <alignment horizontal="center" vertical="center"/>
    </xf>
    <xf numFmtId="9" fontId="1" fillId="0" borderId="48" xfId="0" applyNumberFormat="1" applyFont="1" applyBorder="1" applyAlignment="1">
      <alignment horizontal="center" vertical="center"/>
    </xf>
    <xf numFmtId="0" fontId="8" fillId="6" borderId="51" xfId="0" applyFont="1" applyFill="1" applyBorder="1" applyAlignment="1">
      <alignment horizontal="center" vertical="center" wrapText="1" readingOrder="1"/>
    </xf>
    <xf numFmtId="0" fontId="15" fillId="0" borderId="47" xfId="0" applyFont="1" applyBorder="1" applyAlignment="1">
      <alignment horizontal="center"/>
    </xf>
    <xf numFmtId="0" fontId="34" fillId="0" borderId="37" xfId="0" applyFont="1" applyBorder="1" applyAlignment="1">
      <alignment horizontal="center" vertical="center"/>
    </xf>
    <xf numFmtId="0" fontId="34" fillId="0" borderId="0" xfId="0" applyFont="1" applyAlignment="1">
      <alignment horizontal="center" vertical="center"/>
    </xf>
    <xf numFmtId="9" fontId="0" fillId="0" borderId="40" xfId="1" applyFont="1" applyBorder="1" applyAlignment="1">
      <alignment horizontal="center" vertical="center"/>
    </xf>
    <xf numFmtId="9" fontId="0" fillId="0" borderId="42" xfId="1" applyFont="1" applyBorder="1" applyAlignment="1">
      <alignment horizontal="center" vertical="center"/>
    </xf>
    <xf numFmtId="9" fontId="0" fillId="0" borderId="57" xfId="1" applyFont="1" applyBorder="1" applyAlignment="1">
      <alignment horizontal="center" vertical="center"/>
    </xf>
    <xf numFmtId="0" fontId="0" fillId="0" borderId="56" xfId="0" applyBorder="1" applyAlignment="1">
      <alignment horizontal="center" vertical="center"/>
    </xf>
    <xf numFmtId="0" fontId="0" fillId="0" borderId="37" xfId="0" applyBorder="1" applyAlignment="1">
      <alignment horizontal="center"/>
    </xf>
    <xf numFmtId="0" fontId="0" fillId="0" borderId="56" xfId="0" applyBorder="1" applyAlignment="1">
      <alignment horizontal="center"/>
    </xf>
    <xf numFmtId="9" fontId="7" fillId="0" borderId="83" xfId="1" applyFont="1" applyBorder="1" applyAlignment="1">
      <alignment horizontal="center" vertical="center"/>
    </xf>
    <xf numFmtId="9" fontId="1" fillId="0" borderId="2" xfId="1" applyFont="1" applyBorder="1" applyAlignment="1">
      <alignment horizontal="center" vertical="center"/>
    </xf>
    <xf numFmtId="9" fontId="1" fillId="3" borderId="2" xfId="1" applyFont="1" applyFill="1" applyBorder="1" applyAlignment="1">
      <alignment horizontal="center" vertical="center" wrapText="1"/>
    </xf>
    <xf numFmtId="0" fontId="9" fillId="7" borderId="1" xfId="0" applyFont="1" applyFill="1" applyBorder="1" applyAlignment="1">
      <alignment horizontal="center" vertical="center" wrapText="1" readingOrder="1"/>
    </xf>
    <xf numFmtId="9" fontId="1" fillId="3" borderId="2" xfId="1" applyFont="1" applyFill="1" applyBorder="1" applyAlignment="1">
      <alignment horizontal="center" vertical="center"/>
    </xf>
    <xf numFmtId="0" fontId="1" fillId="0" borderId="2" xfId="0" applyFont="1" applyBorder="1" applyAlignment="1">
      <alignment horizontal="justify" vertical="center" wrapText="1"/>
    </xf>
    <xf numFmtId="9" fontId="25" fillId="15" borderId="48" xfId="0" applyNumberFormat="1" applyFont="1" applyFill="1" applyBorder="1" applyAlignment="1">
      <alignment horizontal="center" vertical="center" wrapText="1"/>
    </xf>
    <xf numFmtId="9" fontId="25" fillId="15" borderId="48" xfId="1" applyFont="1" applyFill="1" applyBorder="1" applyAlignment="1">
      <alignment horizontal="center" vertical="center" wrapText="1"/>
    </xf>
    <xf numFmtId="10" fontId="33" fillId="0" borderId="0" xfId="0" applyNumberFormat="1" applyFont="1" applyAlignment="1">
      <alignment horizontal="center" vertical="center" wrapText="1"/>
    </xf>
    <xf numFmtId="9" fontId="1" fillId="3" borderId="0" xfId="1" applyFont="1" applyFill="1" applyBorder="1" applyAlignment="1">
      <alignment horizontal="center" vertical="center" wrapText="1"/>
    </xf>
    <xf numFmtId="9" fontId="1" fillId="3" borderId="2" xfId="0" applyNumberFormat="1" applyFont="1" applyFill="1" applyBorder="1" applyAlignment="1">
      <alignment horizontal="center" vertical="center"/>
    </xf>
    <xf numFmtId="9" fontId="38" fillId="3" borderId="1" xfId="1"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5" fillId="0" borderId="66" xfId="0" applyFont="1" applyBorder="1"/>
    <xf numFmtId="9" fontId="25" fillId="15" borderId="37" xfId="0" applyNumberFormat="1" applyFont="1" applyFill="1" applyBorder="1" applyAlignment="1">
      <alignment horizontal="center" vertical="center" wrapText="1"/>
    </xf>
    <xf numFmtId="0" fontId="39" fillId="8" borderId="12" xfId="0" applyFont="1" applyFill="1" applyBorder="1" applyAlignment="1">
      <alignment horizontal="center" vertical="center" wrapText="1" readingOrder="1"/>
    </xf>
    <xf numFmtId="41" fontId="0" fillId="0" borderId="0" xfId="3" applyFont="1"/>
    <xf numFmtId="0" fontId="1" fillId="0" borderId="4" xfId="0" applyFont="1" applyBorder="1" applyAlignment="1">
      <alignment horizontal="center" vertical="center" textRotation="90"/>
    </xf>
    <xf numFmtId="14" fontId="1" fillId="0" borderId="2" xfId="0" applyNumberFormat="1" applyFont="1" applyBorder="1" applyAlignment="1">
      <alignment horizontal="left" vertical="center" wrapText="1"/>
    </xf>
    <xf numFmtId="0" fontId="25" fillId="15" borderId="37" xfId="0" applyFont="1" applyFill="1" applyBorder="1" applyAlignment="1">
      <alignment horizontal="center" vertical="center" wrapText="1"/>
    </xf>
    <xf numFmtId="0" fontId="39" fillId="9" borderId="1" xfId="0" applyFont="1" applyFill="1" applyBorder="1" applyAlignment="1">
      <alignment horizontal="center" vertical="center" wrapText="1" readingOrder="1"/>
    </xf>
    <xf numFmtId="0" fontId="1" fillId="0" borderId="0" xfId="0" applyFont="1" applyAlignment="1">
      <alignment horizontal="center" vertical="center" wrapText="1"/>
    </xf>
    <xf numFmtId="0" fontId="24" fillId="6" borderId="54" xfId="0" applyFont="1" applyFill="1" applyBorder="1" applyAlignment="1">
      <alignment horizontal="center" vertical="center" wrapText="1" readingOrder="1"/>
    </xf>
    <xf numFmtId="9" fontId="25" fillId="3" borderId="37" xfId="1" applyFont="1" applyFill="1" applyBorder="1" applyAlignment="1">
      <alignment horizontal="center" vertical="center" wrapText="1"/>
    </xf>
    <xf numFmtId="10" fontId="25" fillId="3" borderId="37" xfId="1" applyNumberFormat="1" applyFont="1" applyFill="1" applyBorder="1" applyAlignment="1">
      <alignment horizontal="center" vertical="center" wrapText="1"/>
    </xf>
    <xf numFmtId="10" fontId="33" fillId="0" borderId="37" xfId="0" applyNumberFormat="1" applyFont="1" applyBorder="1" applyAlignment="1">
      <alignment horizontal="center" vertical="center" wrapText="1"/>
    </xf>
    <xf numFmtId="10" fontId="1" fillId="3" borderId="2" xfId="1" applyNumberFormat="1" applyFont="1" applyFill="1" applyBorder="1" applyAlignment="1">
      <alignment horizontal="center" vertical="center" wrapText="1"/>
    </xf>
    <xf numFmtId="0" fontId="30" fillId="0" borderId="2" xfId="0" applyFont="1" applyBorder="1" applyAlignment="1">
      <alignment horizontal="justify" vertical="center" wrapText="1"/>
    </xf>
    <xf numFmtId="0" fontId="42" fillId="0" borderId="49" xfId="0" applyFont="1" applyBorder="1" applyAlignment="1">
      <alignment horizontal="center" vertical="center"/>
    </xf>
    <xf numFmtId="0" fontId="39" fillId="3" borderId="12" xfId="0" applyFont="1" applyFill="1" applyBorder="1" applyAlignment="1">
      <alignment horizontal="center" vertical="center" wrapText="1" readingOrder="1"/>
    </xf>
    <xf numFmtId="0" fontId="39" fillId="8" borderId="37" xfId="0" applyFont="1" applyFill="1" applyBorder="1" applyAlignment="1">
      <alignment horizontal="center" vertical="center" wrapText="1" readingOrder="1"/>
    </xf>
    <xf numFmtId="9" fontId="1" fillId="0" borderId="37" xfId="1" applyFont="1" applyBorder="1"/>
    <xf numFmtId="0" fontId="39" fillId="15" borderId="37" xfId="0" applyFont="1" applyFill="1" applyBorder="1" applyAlignment="1">
      <alignment horizontal="center" vertical="center" wrapText="1" readingOrder="1"/>
    </xf>
    <xf numFmtId="0" fontId="39" fillId="9" borderId="37" xfId="0" applyFont="1" applyFill="1" applyBorder="1" applyAlignment="1">
      <alignment horizontal="center" vertical="center" wrapText="1" readingOrder="1"/>
    </xf>
    <xf numFmtId="0" fontId="28" fillId="10" borderId="37" xfId="0" applyFont="1" applyFill="1" applyBorder="1" applyAlignment="1">
      <alignment horizontal="center" vertical="center" wrapText="1" readingOrder="1"/>
    </xf>
    <xf numFmtId="0" fontId="18" fillId="15" borderId="1" xfId="0" applyFont="1" applyFill="1" applyBorder="1" applyAlignment="1">
      <alignment horizontal="center" vertical="center" wrapText="1" readingOrder="1"/>
    </xf>
    <xf numFmtId="0" fontId="39" fillId="3" borderId="0" xfId="0" applyFont="1" applyFill="1" applyAlignment="1">
      <alignment horizontal="center" vertical="center" wrapText="1" readingOrder="1"/>
    </xf>
    <xf numFmtId="0" fontId="0" fillId="0" borderId="0" xfId="0" applyAlignment="1">
      <alignment horizontal="center" vertical="center"/>
    </xf>
    <xf numFmtId="0" fontId="5" fillId="0" borderId="4" xfId="0" applyFont="1" applyBorder="1" applyAlignment="1">
      <alignment horizontal="center" vertical="center" wrapText="1"/>
    </xf>
    <xf numFmtId="0" fontId="9" fillId="7" borderId="12" xfId="0" applyFont="1" applyFill="1" applyBorder="1" applyAlignment="1">
      <alignment horizontal="center" vertical="center" wrapText="1" readingOrder="1"/>
    </xf>
    <xf numFmtId="0" fontId="39" fillId="9" borderId="12" xfId="0" applyFont="1" applyFill="1" applyBorder="1" applyAlignment="1">
      <alignment horizontal="center" vertical="center" wrapText="1" readingOrder="1"/>
    </xf>
    <xf numFmtId="0" fontId="3" fillId="0" borderId="37" xfId="0" applyFont="1" applyBorder="1" applyAlignment="1">
      <alignment horizontal="center" vertical="top" wrapText="1"/>
    </xf>
    <xf numFmtId="0" fontId="1" fillId="0" borderId="37" xfId="0" applyFont="1" applyBorder="1"/>
    <xf numFmtId="0" fontId="3" fillId="0" borderId="37" xfId="0" applyFont="1" applyBorder="1" applyAlignment="1">
      <alignment horizontal="center" vertical="center" wrapText="1"/>
    </xf>
    <xf numFmtId="0" fontId="1" fillId="8" borderId="37" xfId="0" applyFont="1" applyFill="1" applyBorder="1"/>
    <xf numFmtId="0" fontId="1" fillId="15" borderId="37" xfId="0" applyFont="1" applyFill="1" applyBorder="1"/>
    <xf numFmtId="0" fontId="1" fillId="9" borderId="37" xfId="0" applyFont="1" applyFill="1" applyBorder="1"/>
    <xf numFmtId="0" fontId="1" fillId="10" borderId="37" xfId="0" applyFont="1" applyFill="1" applyBorder="1"/>
    <xf numFmtId="0" fontId="39" fillId="11" borderId="1" xfId="0" applyFont="1" applyFill="1" applyBorder="1" applyAlignment="1">
      <alignment horizontal="center" vertical="center" wrapText="1" readingOrder="1"/>
    </xf>
    <xf numFmtId="0" fontId="39" fillId="15" borderId="1" xfId="0" applyFont="1" applyFill="1" applyBorder="1" applyAlignment="1">
      <alignment horizontal="center" vertical="center" wrapText="1" readingOrder="1"/>
    </xf>
    <xf numFmtId="0" fontId="28" fillId="10" borderId="1"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0" fontId="1" fillId="0" borderId="0" xfId="0" applyFont="1" applyAlignment="1">
      <alignment horizontal="justify" vertical="center" wrapText="1"/>
    </xf>
    <xf numFmtId="0" fontId="39" fillId="17" borderId="37" xfId="0" applyFont="1" applyFill="1" applyBorder="1" applyAlignment="1">
      <alignment horizontal="center" vertical="center" wrapText="1" readingOrder="1"/>
    </xf>
    <xf numFmtId="9" fontId="1" fillId="0" borderId="4" xfId="0" applyNumberFormat="1" applyFont="1" applyBorder="1" applyAlignment="1">
      <alignment vertical="center" wrapText="1"/>
    </xf>
    <xf numFmtId="0" fontId="39" fillId="8" borderId="12" xfId="0" applyFont="1" applyFill="1" applyBorder="1" applyAlignment="1">
      <alignment horizontal="left" vertical="center" wrapText="1" readingOrder="1"/>
    </xf>
    <xf numFmtId="0" fontId="39" fillId="11" borderId="1" xfId="0" applyFont="1" applyFill="1" applyBorder="1" applyAlignment="1">
      <alignment horizontal="left" vertical="center" wrapText="1" readingOrder="1"/>
    </xf>
    <xf numFmtId="0" fontId="39" fillId="15" borderId="1" xfId="0" applyFont="1" applyFill="1" applyBorder="1" applyAlignment="1">
      <alignment horizontal="left" vertical="center" wrapText="1" readingOrder="1"/>
    </xf>
    <xf numFmtId="0" fontId="39" fillId="9" borderId="1" xfId="0" applyFont="1" applyFill="1" applyBorder="1" applyAlignment="1">
      <alignment horizontal="left" vertical="center" wrapText="1" readingOrder="1"/>
    </xf>
    <xf numFmtId="0" fontId="28" fillId="10" borderId="1" xfId="0" applyFont="1" applyFill="1" applyBorder="1" applyAlignment="1">
      <alignment horizontal="left" vertical="center" wrapText="1" readingOrder="1"/>
    </xf>
    <xf numFmtId="0" fontId="1" fillId="3" borderId="4" xfId="0" applyFont="1" applyFill="1" applyBorder="1" applyAlignment="1">
      <alignment horizontal="center" vertical="center" wrapText="1"/>
    </xf>
    <xf numFmtId="9" fontId="1" fillId="0" borderId="0" xfId="1" applyFont="1" applyBorder="1"/>
    <xf numFmtId="0" fontId="1" fillId="14" borderId="37" xfId="0" applyFont="1" applyFill="1" applyBorder="1"/>
    <xf numFmtId="0" fontId="43" fillId="16" borderId="4"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39" fillId="0" borderId="12" xfId="0" applyFont="1" applyBorder="1" applyAlignment="1">
      <alignment horizontal="justify" vertical="center" wrapText="1" readingOrder="1"/>
    </xf>
    <xf numFmtId="0" fontId="39" fillId="0" borderId="1" xfId="0" applyFont="1" applyBorder="1" applyAlignment="1">
      <alignment horizontal="justify" vertical="center" wrapText="1" readingOrder="1"/>
    </xf>
    <xf numFmtId="0" fontId="44" fillId="18" borderId="0" xfId="0" applyFont="1" applyFill="1" applyAlignment="1">
      <alignment horizontal="center" vertical="center" wrapText="1" readingOrder="1"/>
    </xf>
    <xf numFmtId="0" fontId="44" fillId="10" borderId="0" xfId="0" applyFont="1" applyFill="1" applyAlignment="1">
      <alignment horizontal="center" vertical="center" wrapText="1" readingOrder="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5" fillId="0" borderId="4" xfId="0" applyFont="1" applyBorder="1" applyAlignment="1">
      <alignment horizontal="justify" vertical="center" wrapText="1"/>
    </xf>
    <xf numFmtId="9" fontId="0" fillId="0" borderId="42" xfId="0" applyNumberFormat="1" applyBorder="1" applyAlignment="1">
      <alignment horizontal="center" vertical="center"/>
    </xf>
    <xf numFmtId="14" fontId="5" fillId="0" borderId="2" xfId="0" applyNumberFormat="1" applyFont="1" applyBorder="1" applyAlignment="1">
      <alignment horizontal="left" vertical="center" wrapText="1"/>
    </xf>
    <xf numFmtId="9" fontId="25" fillId="0" borderId="37" xfId="1" applyFont="1" applyBorder="1" applyAlignment="1">
      <alignment horizontal="center" vertical="center" wrapText="1"/>
    </xf>
    <xf numFmtId="0" fontId="43" fillId="10" borderId="2" xfId="0" applyFont="1" applyFill="1" applyBorder="1" applyAlignment="1">
      <alignment horizontal="center" vertical="center" wrapText="1"/>
    </xf>
    <xf numFmtId="0" fontId="5" fillId="0" borderId="4" xfId="0" applyFont="1" applyBorder="1" applyAlignment="1">
      <alignment horizontal="center" vertical="center" textRotation="90"/>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40" fillId="3" borderId="1" xfId="0" applyFont="1" applyFill="1" applyBorder="1" applyAlignment="1">
      <alignment horizontal="center" vertical="center" wrapText="1" readingOrder="1"/>
    </xf>
    <xf numFmtId="0" fontId="38" fillId="3" borderId="4" xfId="0" applyFont="1" applyFill="1" applyBorder="1" applyAlignment="1">
      <alignment horizontal="center" vertical="center" wrapText="1"/>
    </xf>
    <xf numFmtId="0" fontId="40" fillId="3" borderId="0" xfId="0" applyFont="1" applyFill="1" applyAlignment="1">
      <alignment horizontal="center" vertical="center" wrapText="1" readingOrder="1"/>
    </xf>
    <xf numFmtId="0" fontId="5" fillId="3" borderId="2" xfId="0" applyFont="1" applyFill="1" applyBorder="1" applyAlignment="1">
      <alignment horizontal="justify" vertical="center" wrapText="1"/>
    </xf>
    <xf numFmtId="0" fontId="29" fillId="3" borderId="2" xfId="0" applyFont="1" applyFill="1" applyBorder="1" applyAlignment="1">
      <alignment horizontal="justify" vertical="center" wrapText="1"/>
    </xf>
    <xf numFmtId="9" fontId="1" fillId="3" borderId="2" xfId="0" applyNumberFormat="1" applyFont="1" applyFill="1" applyBorder="1" applyAlignment="1">
      <alignment horizontal="center" vertical="center" wrapText="1"/>
    </xf>
    <xf numFmtId="0" fontId="39" fillId="3" borderId="8" xfId="0" applyFont="1" applyFill="1" applyBorder="1" applyAlignment="1">
      <alignment horizontal="center" vertical="center" wrapText="1" readingOrder="1"/>
    </xf>
    <xf numFmtId="0" fontId="29" fillId="0" borderId="2" xfId="0" applyFont="1" applyBorder="1" applyAlignment="1">
      <alignment horizontal="justify" vertical="center" wrapText="1"/>
    </xf>
    <xf numFmtId="10" fontId="5" fillId="3" borderId="2" xfId="1" applyNumberFormat="1" applyFont="1" applyFill="1" applyBorder="1" applyAlignment="1">
      <alignment horizontal="center" vertical="center" wrapText="1"/>
    </xf>
    <xf numFmtId="9" fontId="5" fillId="3" borderId="2" xfId="1" applyFont="1" applyFill="1" applyBorder="1" applyAlignment="1">
      <alignment horizontal="center" vertical="center" wrapText="1"/>
    </xf>
    <xf numFmtId="0" fontId="1" fillId="0" borderId="5" xfId="0" applyFont="1" applyBorder="1" applyAlignment="1">
      <alignment horizontal="center" vertical="center"/>
    </xf>
    <xf numFmtId="0" fontId="39" fillId="3" borderId="4" xfId="0" applyFont="1" applyFill="1" applyBorder="1" applyAlignment="1">
      <alignment horizontal="center" vertical="center" wrapText="1" readingOrder="1"/>
    </xf>
    <xf numFmtId="0" fontId="1" fillId="3" borderId="2" xfId="0" applyFont="1" applyFill="1" applyBorder="1" applyAlignment="1">
      <alignment horizontal="center" vertical="center"/>
    </xf>
    <xf numFmtId="0" fontId="1" fillId="0" borderId="2" xfId="0" applyFont="1" applyBorder="1" applyAlignment="1" applyProtection="1">
      <alignment horizontal="justify" vertical="center" wrapText="1"/>
      <protection locked="0"/>
    </xf>
    <xf numFmtId="0" fontId="29" fillId="3" borderId="4" xfId="0" applyFont="1" applyFill="1" applyBorder="1" applyAlignment="1" applyProtection="1">
      <alignment horizontal="justify" vertical="center" wrapText="1"/>
      <protection locked="0"/>
    </xf>
    <xf numFmtId="0" fontId="5" fillId="3" borderId="4" xfId="0" applyFont="1" applyFill="1" applyBorder="1" applyAlignment="1" applyProtection="1">
      <alignment horizontal="justify" vertical="center" wrapText="1"/>
      <protection locked="0"/>
    </xf>
    <xf numFmtId="0" fontId="5"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9" fontId="1" fillId="3" borderId="2" xfId="1" applyFont="1" applyFill="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26" fillId="0" borderId="2" xfId="0" applyFont="1" applyBorder="1" applyAlignment="1" applyProtection="1">
      <alignment horizontal="justify" vertical="center" wrapText="1"/>
      <protection locked="0"/>
    </xf>
    <xf numFmtId="0" fontId="5" fillId="3" borderId="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 fillId="0" borderId="4" xfId="0" applyFont="1" applyBorder="1" applyAlignment="1">
      <alignment horizontal="justify" vertical="center" wrapText="1"/>
    </xf>
    <xf numFmtId="0" fontId="5" fillId="3" borderId="4" xfId="0" applyFont="1" applyFill="1" applyBorder="1" applyAlignment="1">
      <alignment horizontal="justify" vertical="center" wrapText="1"/>
    </xf>
    <xf numFmtId="9" fontId="1" fillId="3" borderId="4" xfId="1" applyFont="1" applyFill="1" applyBorder="1" applyAlignment="1">
      <alignment horizontal="center" vertical="center" wrapText="1"/>
    </xf>
    <xf numFmtId="9" fontId="1" fillId="0" borderId="2" xfId="1" applyFont="1" applyBorder="1" applyAlignment="1">
      <alignment horizontal="center" vertical="center" wrapText="1"/>
    </xf>
    <xf numFmtId="0" fontId="29" fillId="3" borderId="4" xfId="0" applyFont="1" applyFill="1" applyBorder="1" applyAlignment="1">
      <alignment horizontal="justify" vertical="center" wrapText="1"/>
    </xf>
    <xf numFmtId="9" fontId="1" fillId="0" borderId="2" xfId="1" applyFont="1" applyBorder="1" applyAlignment="1">
      <alignment horizontal="center" vertical="center" textRotation="90"/>
    </xf>
    <xf numFmtId="0" fontId="38" fillId="0" borderId="4" xfId="0" applyFont="1" applyBorder="1" applyAlignment="1">
      <alignment horizontal="justify" vertical="center" wrapText="1"/>
    </xf>
    <xf numFmtId="9" fontId="1" fillId="3" borderId="4" xfId="0" applyNumberFormat="1" applyFont="1" applyFill="1" applyBorder="1" applyAlignment="1">
      <alignment horizontal="center" vertical="center" wrapText="1"/>
    </xf>
    <xf numFmtId="10" fontId="38" fillId="3" borderId="3" xfId="1" applyNumberFormat="1" applyFont="1" applyFill="1" applyBorder="1" applyAlignment="1">
      <alignment horizontal="center" vertical="center" wrapText="1" readingOrder="1"/>
    </xf>
    <xf numFmtId="0" fontId="1" fillId="0" borderId="2" xfId="0" applyFont="1" applyBorder="1" applyAlignment="1">
      <alignment horizontal="justify" vertical="top" wrapText="1"/>
    </xf>
    <xf numFmtId="0" fontId="38" fillId="0" borderId="4" xfId="0" applyFont="1" applyBorder="1" applyAlignment="1">
      <alignment horizontal="center" vertical="center" wrapText="1"/>
    </xf>
    <xf numFmtId="0" fontId="3" fillId="0" borderId="37" xfId="0" applyFont="1" applyBorder="1"/>
    <xf numFmtId="0" fontId="1" fillId="0" borderId="37" xfId="0" applyFont="1" applyBorder="1" applyAlignment="1">
      <alignment vertical="center"/>
    </xf>
    <xf numFmtId="0" fontId="2" fillId="8" borderId="12" xfId="0" applyFont="1" applyFill="1" applyBorder="1" applyAlignment="1">
      <alignment horizontal="center" vertical="center" wrapText="1" readingOrder="1"/>
    </xf>
    <xf numFmtId="0" fontId="2" fillId="9" borderId="1" xfId="0" applyFont="1" applyFill="1" applyBorder="1" applyAlignment="1">
      <alignment horizontal="center" vertical="center" wrapText="1" readingOrder="1"/>
    </xf>
    <xf numFmtId="9" fontId="5" fillId="3" borderId="2" xfId="1" applyFont="1" applyFill="1" applyBorder="1" applyAlignment="1">
      <alignment horizontal="center" vertical="center"/>
    </xf>
    <xf numFmtId="9" fontId="5" fillId="3" borderId="2" xfId="0" applyNumberFormat="1" applyFont="1" applyFill="1" applyBorder="1" applyAlignment="1">
      <alignment horizontal="center" vertical="center"/>
    </xf>
    <xf numFmtId="0" fontId="5" fillId="15" borderId="2" xfId="0" applyFont="1" applyFill="1" applyBorder="1" applyAlignment="1">
      <alignment horizontal="center" vertical="center" wrapText="1"/>
    </xf>
    <xf numFmtId="9" fontId="26" fillId="3" borderId="1" xfId="1"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9" fontId="1" fillId="3" borderId="2" xfId="1" applyFont="1" applyFill="1" applyBorder="1" applyAlignment="1" applyProtection="1">
      <alignment horizontal="center" vertical="center" wrapText="1"/>
    </xf>
    <xf numFmtId="9" fontId="1" fillId="3" borderId="0" xfId="1" applyFont="1" applyFill="1" applyBorder="1" applyAlignment="1" applyProtection="1">
      <alignment horizontal="center" vertical="center" wrapText="1"/>
    </xf>
    <xf numFmtId="0" fontId="1" fillId="3" borderId="2" xfId="0" applyFont="1" applyFill="1" applyBorder="1" applyAlignment="1" applyProtection="1">
      <alignment horizontal="justify" vertical="center" wrapText="1"/>
      <protection locked="0"/>
    </xf>
    <xf numFmtId="9" fontId="1" fillId="3" borderId="0" xfId="0" applyNumberFormat="1" applyFont="1" applyFill="1" applyAlignment="1">
      <alignment horizontal="center" vertical="center" wrapText="1"/>
    </xf>
    <xf numFmtId="0" fontId="1" fillId="15" borderId="2" xfId="0" applyFont="1" applyFill="1" applyBorder="1" applyAlignment="1">
      <alignment horizontal="center" vertical="center"/>
    </xf>
    <xf numFmtId="0" fontId="1" fillId="15" borderId="0" xfId="0" applyFont="1" applyFill="1" applyAlignment="1">
      <alignment horizontal="center" vertical="center"/>
    </xf>
    <xf numFmtId="0" fontId="0" fillId="17" borderId="37" xfId="0" applyFill="1" applyBorder="1" applyAlignment="1">
      <alignment horizontal="center" vertical="center"/>
    </xf>
    <xf numFmtId="0" fontId="0" fillId="15" borderId="37" xfId="0" applyFill="1" applyBorder="1" applyAlignment="1">
      <alignment horizontal="center" vertical="center"/>
    </xf>
    <xf numFmtId="0" fontId="0" fillId="10" borderId="37" xfId="0" applyFill="1" applyBorder="1" applyAlignment="1">
      <alignment horizontal="center" vertical="center"/>
    </xf>
    <xf numFmtId="0" fontId="38" fillId="0" borderId="101" xfId="0" applyFont="1" applyBorder="1" applyAlignment="1">
      <alignment vertical="center" wrapText="1"/>
    </xf>
    <xf numFmtId="0" fontId="38" fillId="0" borderId="102" xfId="0" applyFont="1" applyBorder="1" applyAlignment="1">
      <alignment vertical="center" wrapText="1"/>
    </xf>
    <xf numFmtId="0" fontId="38" fillId="0" borderId="103" xfId="0" applyFont="1" applyBorder="1" applyAlignment="1">
      <alignment vertical="center" wrapText="1"/>
    </xf>
    <xf numFmtId="0" fontId="38" fillId="0" borderId="105" xfId="0" applyFont="1" applyBorder="1" applyAlignment="1">
      <alignment vertical="center" wrapText="1"/>
    </xf>
    <xf numFmtId="0" fontId="38" fillId="0" borderId="106" xfId="0" applyFont="1" applyBorder="1" applyAlignment="1">
      <alignment vertical="center" wrapText="1"/>
    </xf>
    <xf numFmtId="0" fontId="38" fillId="0" borderId="107" xfId="0" applyFont="1" applyBorder="1" applyAlignment="1">
      <alignment vertical="center" wrapText="1"/>
    </xf>
    <xf numFmtId="10" fontId="0" fillId="0" borderId="37" xfId="1" applyNumberFormat="1" applyFont="1" applyBorder="1" applyAlignment="1">
      <alignment horizontal="center" vertical="center"/>
    </xf>
    <xf numFmtId="0" fontId="38" fillId="0" borderId="108" xfId="0" applyFont="1" applyBorder="1" applyAlignment="1">
      <alignment vertical="center" wrapText="1"/>
    </xf>
    <xf numFmtId="0" fontId="38" fillId="0" borderId="109" xfId="0" applyFont="1" applyBorder="1" applyAlignment="1">
      <alignment vertical="center" wrapText="1"/>
    </xf>
    <xf numFmtId="0" fontId="38" fillId="0" borderId="110" xfId="0" applyFont="1" applyBorder="1" applyAlignment="1">
      <alignment vertical="center" wrapText="1"/>
    </xf>
    <xf numFmtId="0" fontId="38" fillId="0" borderId="111" xfId="0" applyFont="1" applyBorder="1" applyAlignment="1">
      <alignment vertical="center" wrapText="1"/>
    </xf>
    <xf numFmtId="0" fontId="38" fillId="0" borderId="112" xfId="0" applyFont="1" applyBorder="1" applyAlignment="1">
      <alignment vertical="center" wrapText="1"/>
    </xf>
    <xf numFmtId="1" fontId="0" fillId="0" borderId="0" xfId="0" applyNumberFormat="1"/>
    <xf numFmtId="0" fontId="52" fillId="17" borderId="115" xfId="0" applyFont="1" applyFill="1" applyBorder="1" applyAlignment="1">
      <alignment horizontal="center" vertical="center" wrapText="1"/>
    </xf>
    <xf numFmtId="0" fontId="52" fillId="15" borderId="116" xfId="0" applyFont="1" applyFill="1" applyBorder="1" applyAlignment="1">
      <alignment horizontal="center" vertical="center" wrapText="1"/>
    </xf>
    <xf numFmtId="0" fontId="52" fillId="10" borderId="117" xfId="0" applyFont="1" applyFill="1" applyBorder="1" applyAlignment="1">
      <alignment horizontal="center" vertical="center" wrapText="1"/>
    </xf>
    <xf numFmtId="0" fontId="38" fillId="0" borderId="118" xfId="0" applyFont="1" applyBorder="1" applyAlignment="1">
      <alignment vertical="center" wrapText="1"/>
    </xf>
    <xf numFmtId="0" fontId="51" fillId="0" borderId="115" xfId="0" applyFont="1" applyBorder="1" applyAlignment="1">
      <alignment horizontal="justify" vertical="center" wrapText="1"/>
    </xf>
    <xf numFmtId="0" fontId="0" fillId="0" borderId="116" xfId="0" applyBorder="1" applyAlignment="1">
      <alignment horizontal="center" vertical="center"/>
    </xf>
    <xf numFmtId="0" fontId="0" fillId="0" borderId="117" xfId="0" applyBorder="1" applyAlignment="1">
      <alignment horizontal="center" vertical="center"/>
    </xf>
    <xf numFmtId="0" fontId="38" fillId="0" borderId="113" xfId="0" applyFont="1" applyBorder="1" applyAlignment="1">
      <alignment vertical="center" wrapText="1"/>
    </xf>
    <xf numFmtId="0" fontId="38" fillId="0" borderId="120" xfId="0" applyFont="1" applyBorder="1" applyAlignment="1">
      <alignment vertical="center" wrapText="1"/>
    </xf>
    <xf numFmtId="0" fontId="0" fillId="0" borderId="114" xfId="0" applyBorder="1"/>
    <xf numFmtId="0" fontId="38" fillId="0" borderId="110" xfId="0" applyFont="1" applyBorder="1" applyAlignment="1">
      <alignment horizontal="left" vertical="center" wrapText="1"/>
    </xf>
    <xf numFmtId="0" fontId="38" fillId="0" borderId="112" xfId="0" applyFont="1" applyBorder="1" applyAlignment="1">
      <alignment horizontal="left" vertical="center" wrapText="1"/>
    </xf>
    <xf numFmtId="9" fontId="0" fillId="0" borderId="0" xfId="1" applyFont="1"/>
    <xf numFmtId="0" fontId="38" fillId="0" borderId="107" xfId="0" applyFont="1" applyBorder="1" applyAlignment="1">
      <alignment horizontal="left" vertical="center" wrapText="1"/>
    </xf>
    <xf numFmtId="0" fontId="53" fillId="0" borderId="121" xfId="0" applyFont="1" applyBorder="1" applyAlignment="1">
      <alignment horizontal="left" vertical="center"/>
    </xf>
    <xf numFmtId="0" fontId="52" fillId="0" borderId="122" xfId="0" applyFont="1" applyBorder="1" applyAlignment="1">
      <alignment horizontal="center" vertical="center"/>
    </xf>
    <xf numFmtId="0" fontId="52" fillId="0" borderId="116" xfId="0" applyFont="1" applyBorder="1" applyAlignment="1">
      <alignment horizontal="center" vertical="center"/>
    </xf>
    <xf numFmtId="0" fontId="52" fillId="0" borderId="117" xfId="0" applyFont="1" applyBorder="1" applyAlignment="1">
      <alignment horizontal="center" vertical="center"/>
    </xf>
    <xf numFmtId="0" fontId="38" fillId="0" borderId="115" xfId="0" applyFont="1" applyBorder="1" applyAlignment="1">
      <alignment vertical="center" wrapText="1"/>
    </xf>
    <xf numFmtId="0" fontId="38" fillId="0" borderId="116" xfId="0" applyFont="1" applyBorder="1" applyAlignment="1">
      <alignment vertical="center" wrapText="1"/>
    </xf>
    <xf numFmtId="0" fontId="38" fillId="0" borderId="117" xfId="0" applyFont="1" applyBorder="1" applyAlignment="1">
      <alignment vertical="center" wrapText="1"/>
    </xf>
    <xf numFmtId="0" fontId="51" fillId="0" borderId="104" xfId="0" applyFont="1" applyBorder="1" applyAlignment="1">
      <alignment horizontal="left" vertical="center" wrapText="1"/>
    </xf>
    <xf numFmtId="10" fontId="52" fillId="0" borderId="95" xfId="1" applyNumberFormat="1" applyFont="1" applyBorder="1" applyAlignment="1">
      <alignment horizontal="center" vertical="center"/>
    </xf>
    <xf numFmtId="0" fontId="38" fillId="0" borderId="123" xfId="0" applyFont="1" applyBorder="1" applyAlignment="1">
      <alignment vertical="center" wrapText="1"/>
    </xf>
    <xf numFmtId="0" fontId="38" fillId="0" borderId="124" xfId="0" applyFont="1" applyBorder="1" applyAlignment="1">
      <alignment vertical="center" wrapText="1"/>
    </xf>
    <xf numFmtId="0" fontId="38" fillId="0" borderId="125" xfId="0" applyFont="1" applyBorder="1" applyAlignment="1">
      <alignment vertical="center" wrapText="1"/>
    </xf>
    <xf numFmtId="0" fontId="3" fillId="0" borderId="121" xfId="0" applyFont="1" applyBorder="1" applyAlignment="1">
      <alignment horizontal="center" vertical="center"/>
    </xf>
    <xf numFmtId="0" fontId="1" fillId="0" borderId="121" xfId="0" applyFont="1" applyBorder="1" applyAlignment="1">
      <alignment horizontal="center" vertical="center"/>
    </xf>
    <xf numFmtId="0" fontId="54" fillId="21" borderId="0" xfId="0" applyFont="1" applyFill="1" applyAlignment="1">
      <alignment horizontal="center" vertical="center"/>
    </xf>
    <xf numFmtId="0" fontId="54" fillId="0" borderId="0" xfId="0" applyFont="1" applyAlignment="1">
      <alignment horizontal="center" vertical="center"/>
    </xf>
    <xf numFmtId="0" fontId="54" fillId="17" borderId="37" xfId="0" applyFont="1" applyFill="1" applyBorder="1" applyAlignment="1">
      <alignment horizontal="left" vertical="center"/>
    </xf>
    <xf numFmtId="0" fontId="54" fillId="17" borderId="0" xfId="0" applyFont="1" applyFill="1" applyAlignment="1">
      <alignment horizontal="left" vertical="center"/>
    </xf>
    <xf numFmtId="0" fontId="54" fillId="0" borderId="0" xfId="0" applyFont="1" applyAlignment="1">
      <alignment horizontal="left" vertical="center"/>
    </xf>
    <xf numFmtId="0" fontId="54" fillId="15" borderId="37" xfId="0" applyFont="1" applyFill="1" applyBorder="1" applyAlignment="1">
      <alignment horizontal="left" vertical="center"/>
    </xf>
    <xf numFmtId="0" fontId="54" fillId="15" borderId="0" xfId="0" applyFont="1" applyFill="1" applyAlignment="1">
      <alignment horizontal="left" vertical="center"/>
    </xf>
    <xf numFmtId="0" fontId="54" fillId="9" borderId="37" xfId="0" applyFont="1" applyFill="1" applyBorder="1" applyAlignment="1">
      <alignment horizontal="left" vertical="center"/>
    </xf>
    <xf numFmtId="0" fontId="54" fillId="9" borderId="0" xfId="0" applyFont="1" applyFill="1" applyAlignment="1">
      <alignment horizontal="left" vertical="center"/>
    </xf>
    <xf numFmtId="0" fontId="0" fillId="10" borderId="37" xfId="0" applyFill="1" applyBorder="1" applyAlignment="1">
      <alignment horizontal="left" vertical="center"/>
    </xf>
    <xf numFmtId="0" fontId="0" fillId="10" borderId="0" xfId="0" applyFill="1" applyAlignment="1">
      <alignment horizontal="left" vertical="center"/>
    </xf>
    <xf numFmtId="0" fontId="0" fillId="0" borderId="0" xfId="0" applyAlignment="1">
      <alignment horizontal="left" vertical="center"/>
    </xf>
    <xf numFmtId="0" fontId="55" fillId="0" borderId="0" xfId="0" applyFont="1" applyAlignment="1">
      <alignment vertical="center"/>
    </xf>
    <xf numFmtId="0" fontId="55" fillId="0" borderId="0" xfId="0" applyFont="1" applyAlignment="1">
      <alignment horizontal="center" vertical="center"/>
    </xf>
    <xf numFmtId="0" fontId="48" fillId="0" borderId="37" xfId="0" applyFont="1" applyBorder="1" applyAlignment="1">
      <alignment horizontal="center" vertical="center"/>
    </xf>
    <xf numFmtId="0" fontId="53" fillId="0" borderId="37" xfId="0" applyFont="1" applyBorder="1" applyAlignment="1">
      <alignment horizontal="left" vertical="center"/>
    </xf>
    <xf numFmtId="0" fontId="52" fillId="0" borderId="37" xfId="0" applyFont="1" applyBorder="1" applyAlignment="1">
      <alignment horizontal="center" vertical="center"/>
    </xf>
    <xf numFmtId="0" fontId="51" fillId="0" borderId="37" xfId="0" applyFont="1" applyBorder="1" applyAlignment="1">
      <alignment horizontal="left" vertical="center" wrapText="1"/>
    </xf>
    <xf numFmtId="10" fontId="52" fillId="0" borderId="37" xfId="1" applyNumberFormat="1" applyFont="1" applyBorder="1" applyAlignment="1">
      <alignment horizontal="center" vertical="center"/>
    </xf>
    <xf numFmtId="0" fontId="56" fillId="8" borderId="37" xfId="0" applyFont="1" applyFill="1" applyBorder="1" applyAlignment="1">
      <alignment horizontal="center" vertical="center" wrapText="1" readingOrder="1"/>
    </xf>
    <xf numFmtId="0" fontId="56" fillId="7" borderId="37" xfId="0" applyFont="1" applyFill="1" applyBorder="1" applyAlignment="1">
      <alignment horizontal="center" vertical="center" wrapText="1" readingOrder="1"/>
    </xf>
    <xf numFmtId="0" fontId="56" fillId="4" borderId="37" xfId="0" applyFont="1" applyFill="1" applyBorder="1" applyAlignment="1">
      <alignment horizontal="center" vertical="center" wrapText="1" readingOrder="1"/>
    </xf>
    <xf numFmtId="0" fontId="56" fillId="9" borderId="37" xfId="0" applyFont="1" applyFill="1" applyBorder="1" applyAlignment="1">
      <alignment horizontal="center" vertical="center" wrapText="1" readingOrder="1"/>
    </xf>
    <xf numFmtId="0" fontId="57" fillId="10" borderId="37" xfId="0" applyFont="1" applyFill="1" applyBorder="1" applyAlignment="1">
      <alignment horizontal="center" vertical="center" wrapText="1" readingOrder="1"/>
    </xf>
    <xf numFmtId="0" fontId="54" fillId="17" borderId="66" xfId="0" applyFont="1" applyFill="1" applyBorder="1" applyAlignment="1">
      <alignment vertical="center"/>
    </xf>
    <xf numFmtId="0" fontId="54" fillId="15" borderId="66" xfId="0" applyFont="1" applyFill="1" applyBorder="1" applyAlignment="1">
      <alignment vertical="center"/>
    </xf>
    <xf numFmtId="0" fontId="54" fillId="9" borderId="66" xfId="0" applyFont="1" applyFill="1" applyBorder="1" applyAlignment="1">
      <alignment vertical="center"/>
    </xf>
    <xf numFmtId="0" fontId="54" fillId="10" borderId="66" xfId="0" applyFont="1" applyFill="1" applyBorder="1" applyAlignment="1">
      <alignment vertical="center"/>
    </xf>
    <xf numFmtId="0" fontId="56" fillId="11" borderId="37" xfId="0" applyFont="1" applyFill="1" applyBorder="1" applyAlignment="1">
      <alignment horizontal="center" vertical="center" wrapText="1" readingOrder="1"/>
    </xf>
    <xf numFmtId="0" fontId="56" fillId="15" borderId="37" xfId="0" applyFont="1" applyFill="1" applyBorder="1" applyAlignment="1">
      <alignment horizontal="center" vertical="center" wrapText="1" readingOrder="1"/>
    </xf>
    <xf numFmtId="0" fontId="48" fillId="17" borderId="37" xfId="0" applyFont="1" applyFill="1" applyBorder="1" applyAlignment="1">
      <alignment horizontal="center" vertical="center"/>
    </xf>
    <xf numFmtId="0" fontId="48" fillId="15" borderId="37" xfId="0" applyFont="1" applyFill="1" applyBorder="1" applyAlignment="1">
      <alignment horizontal="center" vertical="center"/>
    </xf>
    <xf numFmtId="0" fontId="48" fillId="19" borderId="37" xfId="0" applyFont="1" applyFill="1" applyBorder="1" applyAlignment="1">
      <alignment horizontal="center" vertical="center"/>
    </xf>
    <xf numFmtId="0" fontId="48" fillId="10" borderId="37" xfId="0" applyFont="1" applyFill="1" applyBorder="1" applyAlignment="1">
      <alignment horizontal="center" vertical="center"/>
    </xf>
    <xf numFmtId="0" fontId="38" fillId="0" borderId="126" xfId="0" applyFont="1" applyBorder="1" applyAlignment="1">
      <alignment vertical="center" wrapText="1"/>
    </xf>
    <xf numFmtId="0" fontId="38" fillId="0" borderId="127" xfId="0" applyFont="1" applyBorder="1" applyAlignment="1">
      <alignment vertical="center" wrapText="1"/>
    </xf>
    <xf numFmtId="0" fontId="38" fillId="0" borderId="128" xfId="0" applyFont="1" applyBorder="1" applyAlignment="1">
      <alignment horizontal="left" vertical="center" wrapText="1"/>
    </xf>
    <xf numFmtId="0" fontId="58" fillId="0" borderId="0" xfId="0" applyFont="1" applyAlignment="1">
      <alignment vertical="center" wrapText="1"/>
    </xf>
    <xf numFmtId="0" fontId="62" fillId="0" borderId="0" xfId="0" applyFont="1"/>
    <xf numFmtId="0" fontId="1" fillId="0" borderId="129" xfId="0" applyFont="1" applyBorder="1" applyAlignment="1">
      <alignment horizontal="center" vertical="center"/>
    </xf>
    <xf numFmtId="0" fontId="62" fillId="0" borderId="129" xfId="0" applyFont="1" applyBorder="1" applyAlignment="1">
      <alignment vertical="center" wrapText="1"/>
    </xf>
    <xf numFmtId="0" fontId="63" fillId="0" borderId="129" xfId="0" applyFont="1" applyBorder="1" applyAlignment="1">
      <alignment vertical="center" wrapText="1"/>
    </xf>
    <xf numFmtId="0" fontId="62" fillId="0" borderId="129" xfId="0" applyFont="1" applyBorder="1" applyAlignment="1">
      <alignment horizontal="justify" vertical="center" wrapText="1"/>
    </xf>
    <xf numFmtId="0" fontId="63" fillId="0" borderId="129" xfId="0" applyFont="1" applyBorder="1" applyAlignment="1">
      <alignment vertical="center"/>
    </xf>
    <xf numFmtId="0" fontId="61" fillId="0" borderId="129" xfId="0" applyFont="1" applyBorder="1" applyAlignment="1">
      <alignment horizontal="center" vertical="center"/>
    </xf>
    <xf numFmtId="10" fontId="48" fillId="17" borderId="37" xfId="1" applyNumberFormat="1" applyFont="1" applyFill="1" applyBorder="1" applyAlignment="1">
      <alignment horizontal="center" vertical="center" wrapText="1"/>
    </xf>
    <xf numFmtId="10" fontId="48" fillId="15" borderId="37" xfId="1" applyNumberFormat="1" applyFont="1" applyFill="1" applyBorder="1" applyAlignment="1">
      <alignment horizontal="center" vertical="center" wrapText="1"/>
    </xf>
    <xf numFmtId="10" fontId="48" fillId="20" borderId="37" xfId="1" applyNumberFormat="1" applyFont="1" applyFill="1" applyBorder="1" applyAlignment="1">
      <alignment horizontal="center" vertical="center" wrapText="1"/>
    </xf>
    <xf numFmtId="0" fontId="63" fillId="0" borderId="129" xfId="0" applyFont="1" applyBorder="1" applyAlignment="1">
      <alignment horizontal="left" vertical="center" wrapText="1"/>
    </xf>
    <xf numFmtId="0" fontId="26" fillId="0" borderId="2" xfId="0" applyFont="1" applyBorder="1" applyAlignment="1">
      <alignment horizontal="center" vertical="center" wrapText="1"/>
    </xf>
    <xf numFmtId="0" fontId="1" fillId="23" borderId="2" xfId="0" applyFont="1" applyFill="1" applyBorder="1" applyAlignment="1">
      <alignment horizontal="justify" vertical="center" wrapText="1"/>
    </xf>
    <xf numFmtId="9" fontId="1" fillId="3" borderId="4" xfId="1" applyFont="1" applyFill="1" applyBorder="1" applyAlignment="1">
      <alignment vertical="center" wrapText="1"/>
    </xf>
    <xf numFmtId="9" fontId="1" fillId="3" borderId="8" xfId="1" applyFont="1" applyFill="1" applyBorder="1" applyAlignment="1">
      <alignment vertical="center" wrapText="1"/>
    </xf>
    <xf numFmtId="9" fontId="1" fillId="3" borderId="5" xfId="1" applyFont="1" applyFill="1" applyBorder="1" applyAlignment="1">
      <alignment vertical="center" wrapText="1"/>
    </xf>
    <xf numFmtId="0" fontId="5" fillId="0" borderId="4" xfId="0" applyFont="1" applyBorder="1" applyAlignment="1">
      <alignment vertical="center" textRotation="90"/>
    </xf>
    <xf numFmtId="0" fontId="5" fillId="0" borderId="8" xfId="0" applyFont="1" applyBorder="1" applyAlignment="1">
      <alignment vertical="center" textRotation="90"/>
    </xf>
    <xf numFmtId="0" fontId="5" fillId="0" borderId="5" xfId="0" applyFont="1" applyBorder="1" applyAlignment="1">
      <alignment vertical="center" textRotation="90"/>
    </xf>
    <xf numFmtId="0" fontId="5" fillId="23" borderId="2" xfId="0" applyFont="1" applyFill="1" applyBorder="1" applyAlignment="1">
      <alignment horizontal="justify" vertical="center" wrapText="1"/>
    </xf>
    <xf numFmtId="0" fontId="3" fillId="0" borderId="37" xfId="0" applyFont="1" applyBorder="1" applyAlignment="1">
      <alignment horizontal="center" vertical="center"/>
    </xf>
    <xf numFmtId="15"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1" fillId="0" borderId="2" xfId="0" applyFont="1" applyBorder="1" applyAlignment="1">
      <alignment horizontal="center" wrapText="1"/>
    </xf>
    <xf numFmtId="167" fontId="1" fillId="0" borderId="2" xfId="1" applyNumberFormat="1" applyFont="1" applyBorder="1" applyAlignment="1">
      <alignment horizontal="center" vertical="center" wrapText="1"/>
    </xf>
    <xf numFmtId="166" fontId="1" fillId="0" borderId="2" xfId="1" applyNumberFormat="1" applyFont="1" applyBorder="1" applyAlignment="1">
      <alignment horizontal="center" vertical="center" wrapText="1"/>
    </xf>
    <xf numFmtId="9" fontId="1" fillId="0" borderId="0" xfId="1" applyFont="1"/>
    <xf numFmtId="0" fontId="64" fillId="0" borderId="0" xfId="4" applyBorder="1" applyAlignment="1">
      <alignment vertical="center"/>
    </xf>
    <xf numFmtId="0" fontId="64" fillId="0" borderId="132" xfId="4" applyBorder="1" applyAlignment="1">
      <alignment vertical="center"/>
    </xf>
    <xf numFmtId="0" fontId="1" fillId="0" borderId="0" xfId="0" applyFont="1" applyAlignment="1">
      <alignment wrapText="1"/>
    </xf>
    <xf numFmtId="0" fontId="65" fillId="0" borderId="2" xfId="4" quotePrefix="1" applyFont="1" applyBorder="1" applyAlignment="1">
      <alignment horizontal="justify" vertical="center" wrapText="1"/>
    </xf>
    <xf numFmtId="0" fontId="1" fillId="0" borderId="98" xfId="0" applyFont="1" applyBorder="1" applyAlignment="1">
      <alignment horizontal="center" vertical="center"/>
    </xf>
    <xf numFmtId="0" fontId="50" fillId="0" borderId="98" xfId="0" applyFont="1" applyBorder="1" applyAlignment="1">
      <alignment horizontal="center" vertical="center" wrapText="1"/>
    </xf>
    <xf numFmtId="10" fontId="48" fillId="10" borderId="37" xfId="1" applyNumberFormat="1" applyFont="1" applyFill="1" applyBorder="1" applyAlignment="1">
      <alignment horizontal="center" vertical="center" wrapText="1"/>
    </xf>
    <xf numFmtId="0" fontId="38" fillId="0" borderId="135" xfId="0" applyFont="1" applyBorder="1" applyAlignment="1">
      <alignment vertical="center" wrapText="1"/>
    </xf>
    <xf numFmtId="0" fontId="38" fillId="0" borderId="136" xfId="0" applyFont="1" applyBorder="1" applyAlignment="1">
      <alignment vertical="center" wrapText="1"/>
    </xf>
    <xf numFmtId="0" fontId="8" fillId="6" borderId="1" xfId="0" applyFont="1" applyFill="1" applyBorder="1" applyAlignment="1">
      <alignment vertical="center" wrapText="1"/>
    </xf>
    <xf numFmtId="0" fontId="8" fillId="6" borderId="12" xfId="0" applyFont="1" applyFill="1" applyBorder="1" applyAlignment="1">
      <alignment vertical="center" wrapText="1"/>
    </xf>
    <xf numFmtId="0" fontId="0" fillId="26" borderId="37" xfId="0" applyFill="1" applyBorder="1" applyAlignment="1">
      <alignment horizontal="center" vertical="center"/>
    </xf>
    <xf numFmtId="0" fontId="48" fillId="25" borderId="37" xfId="0" applyFont="1" applyFill="1" applyBorder="1" applyAlignment="1">
      <alignment horizontal="center" vertical="center"/>
    </xf>
    <xf numFmtId="9" fontId="48" fillId="25" borderId="37" xfId="1" applyFont="1" applyFill="1" applyBorder="1" applyAlignment="1">
      <alignment horizontal="center" vertical="center" wrapText="1"/>
    </xf>
    <xf numFmtId="0" fontId="0" fillId="0" borderId="0" xfId="0" applyAlignment="1">
      <alignment vertical="center"/>
    </xf>
    <xf numFmtId="0" fontId="53" fillId="27" borderId="37" xfId="0" applyFont="1" applyFill="1" applyBorder="1" applyAlignment="1">
      <alignment horizontal="center" vertical="center"/>
    </xf>
    <xf numFmtId="0" fontId="0" fillId="0" borderId="64" xfId="0" applyBorder="1" applyAlignment="1">
      <alignment vertical="center"/>
    </xf>
    <xf numFmtId="0" fontId="0" fillId="0" borderId="67" xfId="0" applyBorder="1" applyAlignment="1">
      <alignment vertical="center"/>
    </xf>
    <xf numFmtId="0" fontId="8" fillId="27" borderId="37" xfId="0" applyFont="1" applyFill="1" applyBorder="1" applyAlignment="1">
      <alignment horizontal="left" vertical="center" wrapText="1"/>
    </xf>
    <xf numFmtId="0" fontId="0" fillId="0" borderId="68" xfId="0" applyBorder="1" applyAlignment="1">
      <alignment vertical="center"/>
    </xf>
    <xf numFmtId="0" fontId="0" fillId="0" borderId="68" xfId="0" applyBorder="1"/>
    <xf numFmtId="0" fontId="0" fillId="0" borderId="37" xfId="0" applyBorder="1" applyAlignment="1">
      <alignment vertical="center"/>
    </xf>
    <xf numFmtId="0" fontId="0" fillId="0" borderId="56" xfId="0" applyBorder="1" applyAlignment="1">
      <alignment vertical="center"/>
    </xf>
    <xf numFmtId="0" fontId="8" fillId="27" borderId="64" xfId="0" applyFont="1" applyFill="1" applyBorder="1" applyAlignment="1">
      <alignment horizontal="left" vertical="center" wrapText="1"/>
    </xf>
    <xf numFmtId="0" fontId="0" fillId="0" borderId="47" xfId="0" applyBorder="1"/>
    <xf numFmtId="0" fontId="66" fillId="27" borderId="37" xfId="0" applyFont="1" applyFill="1" applyBorder="1" applyAlignment="1">
      <alignment vertical="center"/>
    </xf>
    <xf numFmtId="0" fontId="66" fillId="27" borderId="37" xfId="0" applyFont="1" applyFill="1" applyBorder="1" applyAlignment="1">
      <alignment horizontal="center" vertical="center"/>
    </xf>
    <xf numFmtId="14" fontId="1" fillId="0" borderId="2" xfId="0" applyNumberFormat="1" applyFont="1" applyBorder="1" applyAlignment="1">
      <alignment horizontal="center" vertical="center" wrapText="1"/>
    </xf>
    <xf numFmtId="10" fontId="48" fillId="0" borderId="37" xfId="1" applyNumberFormat="1" applyFont="1" applyBorder="1" applyAlignment="1">
      <alignment horizontal="center" vertical="center"/>
    </xf>
    <xf numFmtId="0" fontId="38" fillId="0" borderId="143" xfId="0" applyFont="1" applyBorder="1" applyAlignment="1">
      <alignment vertical="center" wrapText="1"/>
    </xf>
    <xf numFmtId="0" fontId="52" fillId="9" borderId="116" xfId="0" applyFont="1" applyFill="1" applyBorder="1" applyAlignment="1">
      <alignment horizontal="center" vertical="center" wrapText="1"/>
    </xf>
    <xf numFmtId="0" fontId="52" fillId="17" borderId="37" xfId="0" applyFont="1" applyFill="1" applyBorder="1" applyAlignment="1">
      <alignment horizontal="center" vertical="center" wrapText="1"/>
    </xf>
    <xf numFmtId="0" fontId="52" fillId="15" borderId="37" xfId="0" applyFont="1" applyFill="1" applyBorder="1" applyAlignment="1">
      <alignment horizontal="center" vertical="center" wrapText="1"/>
    </xf>
    <xf numFmtId="0" fontId="52" fillId="9" borderId="37" xfId="0" applyFont="1" applyFill="1" applyBorder="1" applyAlignment="1">
      <alignment horizontal="center" vertical="center" wrapText="1"/>
    </xf>
    <xf numFmtId="0" fontId="52" fillId="10" borderId="37" xfId="0" applyFont="1" applyFill="1" applyBorder="1" applyAlignment="1">
      <alignment horizontal="center" vertical="center" wrapText="1"/>
    </xf>
    <xf numFmtId="0" fontId="39" fillId="3" borderId="5" xfId="0" applyFont="1" applyFill="1" applyBorder="1" applyAlignment="1">
      <alignment horizontal="center" vertical="center" wrapText="1" readingOrder="1"/>
    </xf>
    <xf numFmtId="0" fontId="39" fillId="3" borderId="144" xfId="0" applyFont="1" applyFill="1" applyBorder="1" applyAlignment="1">
      <alignment horizontal="center" vertical="center" wrapText="1" readingOrder="1"/>
    </xf>
    <xf numFmtId="0" fontId="5" fillId="0" borderId="4" xfId="0" applyFont="1" applyBorder="1" applyAlignment="1">
      <alignment horizontal="justify" vertical="top" wrapText="1"/>
    </xf>
    <xf numFmtId="9" fontId="1" fillId="0" borderId="4" xfId="1" applyFont="1" applyBorder="1" applyAlignment="1">
      <alignment horizontal="center" vertical="center" wrapText="1"/>
    </xf>
    <xf numFmtId="0" fontId="59" fillId="0" borderId="129" xfId="0" applyFont="1" applyBorder="1" applyAlignment="1">
      <alignment horizontal="center" vertical="center" wrapText="1"/>
    </xf>
    <xf numFmtId="0" fontId="40" fillId="3" borderId="33" xfId="0" applyFont="1" applyFill="1" applyBorder="1" applyAlignment="1">
      <alignment horizontal="center" vertical="center" wrapText="1" readingOrder="1"/>
    </xf>
    <xf numFmtId="0" fontId="68" fillId="0" borderId="0" xfId="4" applyFont="1" applyBorder="1" applyAlignment="1">
      <alignment vertical="center"/>
    </xf>
    <xf numFmtId="0" fontId="68" fillId="0" borderId="9" xfId="4" applyFont="1" applyBorder="1" applyAlignment="1">
      <alignment vertical="center"/>
    </xf>
    <xf numFmtId="0" fontId="5" fillId="15" borderId="0" xfId="0" applyFont="1" applyFill="1" applyAlignment="1">
      <alignment horizontal="center" vertical="center"/>
    </xf>
    <xf numFmtId="0" fontId="39" fillId="3" borderId="145" xfId="0" applyFont="1" applyFill="1" applyBorder="1" applyAlignment="1">
      <alignment horizontal="center" vertical="center" wrapText="1" readingOrder="1"/>
    </xf>
    <xf numFmtId="14" fontId="1" fillId="0" borderId="4" xfId="0" applyNumberFormat="1" applyFont="1" applyBorder="1" applyAlignment="1">
      <alignment horizontal="center" vertical="center" wrapText="1"/>
    </xf>
    <xf numFmtId="0" fontId="38" fillId="3" borderId="146" xfId="0" applyFont="1" applyFill="1" applyBorder="1" applyAlignment="1">
      <alignment horizontal="center" vertical="center" wrapText="1"/>
    </xf>
    <xf numFmtId="0" fontId="1" fillId="0" borderId="146" xfId="0" applyFont="1" applyBorder="1" applyAlignment="1">
      <alignment horizontal="center" vertical="center" wrapText="1"/>
    </xf>
    <xf numFmtId="0" fontId="39" fillId="3" borderId="2" xfId="0" applyFont="1" applyFill="1" applyBorder="1" applyAlignment="1">
      <alignment horizontal="center" vertical="center" wrapText="1" readingOrder="1"/>
    </xf>
    <xf numFmtId="0" fontId="1" fillId="3" borderId="2" xfId="0" applyFont="1" applyFill="1" applyBorder="1"/>
    <xf numFmtId="0" fontId="1" fillId="3" borderId="2" xfId="0" applyFont="1" applyFill="1" applyBorder="1" applyAlignment="1">
      <alignment horizontal="center"/>
    </xf>
    <xf numFmtId="0" fontId="26" fillId="3" borderId="4" xfId="0" applyFont="1" applyFill="1" applyBorder="1" applyAlignment="1" applyProtection="1">
      <alignment horizontal="justify" vertical="center" wrapText="1"/>
      <protection locked="0"/>
    </xf>
    <xf numFmtId="0" fontId="38" fillId="3" borderId="4" xfId="0" applyFont="1" applyFill="1" applyBorder="1" applyAlignment="1" applyProtection="1">
      <alignment horizontal="justify" vertical="center" wrapText="1"/>
      <protection locked="0"/>
    </xf>
    <xf numFmtId="0" fontId="1" fillId="3" borderId="4" xfId="0" applyFont="1" applyFill="1" applyBorder="1" applyAlignment="1" applyProtection="1">
      <alignment horizontal="justify" vertical="center" wrapText="1"/>
      <protection locked="0"/>
    </xf>
    <xf numFmtId="0" fontId="3" fillId="0" borderId="37" xfId="0" applyFont="1" applyBorder="1" applyAlignment="1">
      <alignment vertical="center"/>
    </xf>
    <xf numFmtId="1" fontId="70" fillId="0" borderId="137" xfId="0" applyNumberFormat="1" applyFont="1" applyBorder="1" applyAlignment="1">
      <alignment horizontal="center" vertical="center"/>
    </xf>
    <xf numFmtId="1" fontId="62" fillId="0" borderId="129" xfId="0" applyNumberFormat="1" applyFont="1" applyBorder="1" applyAlignment="1">
      <alignment horizontal="center" vertical="center"/>
    </xf>
    <xf numFmtId="0" fontId="70" fillId="0" borderId="137" xfId="0" applyFont="1" applyBorder="1" applyAlignment="1">
      <alignment vertical="center" wrapText="1"/>
    </xf>
    <xf numFmtId="0" fontId="70" fillId="0" borderId="137" xfId="0" applyFont="1" applyBorder="1" applyAlignment="1">
      <alignment horizontal="justify" vertical="center" wrapText="1"/>
    </xf>
    <xf numFmtId="0" fontId="60" fillId="0" borderId="141" xfId="0" applyFont="1" applyBorder="1" applyAlignment="1">
      <alignment horizontal="center" vertical="center"/>
    </xf>
    <xf numFmtId="0" fontId="71" fillId="0" borderId="0" xfId="0" applyFont="1"/>
    <xf numFmtId="0" fontId="62" fillId="0" borderId="129" xfId="0" applyFont="1" applyBorder="1" applyAlignment="1">
      <alignment horizontal="center" vertical="center"/>
    </xf>
    <xf numFmtId="0" fontId="63" fillId="0" borderId="129" xfId="0" applyFont="1" applyBorder="1" applyAlignment="1">
      <alignment horizontal="justify" vertical="center" wrapText="1"/>
    </xf>
    <xf numFmtId="0" fontId="72" fillId="0" borderId="0" xfId="0" applyFont="1"/>
    <xf numFmtId="0" fontId="1" fillId="0" borderId="53" xfId="0" applyFont="1" applyBorder="1" applyAlignment="1">
      <alignment horizontal="center" vertical="center"/>
    </xf>
    <xf numFmtId="0" fontId="1" fillId="0" borderId="52" xfId="0" applyFont="1" applyBorder="1" applyAlignment="1">
      <alignment horizontal="center" vertical="center"/>
    </xf>
    <xf numFmtId="0" fontId="1" fillId="0" borderId="52" xfId="0" applyFont="1" applyBorder="1"/>
    <xf numFmtId="0" fontId="1" fillId="0" borderId="52" xfId="0" applyFont="1" applyBorder="1" applyAlignment="1">
      <alignment horizont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80" xfId="0" applyFont="1" applyBorder="1" applyAlignment="1">
      <alignment horizontal="center" vertical="center"/>
    </xf>
    <xf numFmtId="0" fontId="1" fillId="0" borderId="80" xfId="0" applyFont="1" applyBorder="1"/>
    <xf numFmtId="0" fontId="1" fillId="0" borderId="80" xfId="0" applyFont="1" applyBorder="1" applyAlignment="1">
      <alignment horizontal="center"/>
    </xf>
    <xf numFmtId="0" fontId="1" fillId="0" borderId="8" xfId="0" applyFont="1" applyBorder="1" applyAlignment="1">
      <alignment horizontal="center" vertical="center"/>
    </xf>
    <xf numFmtId="10" fontId="3" fillId="0" borderId="0" xfId="1" applyNumberFormat="1" applyFont="1" applyAlignment="1">
      <alignment horizontal="center" vertical="center"/>
    </xf>
    <xf numFmtId="0" fontId="1" fillId="0" borderId="0" xfId="0" applyFont="1" applyAlignment="1">
      <alignment horizontal="left" vertical="center" wrapText="1"/>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3" fillId="2" borderId="4" xfId="0" applyFont="1" applyFill="1" applyBorder="1" applyAlignment="1">
      <alignment horizontal="center" vertical="center" textRotation="90" wrapText="1"/>
    </xf>
    <xf numFmtId="0" fontId="3" fillId="2" borderId="5" xfId="0" applyFont="1" applyFill="1" applyBorder="1" applyAlignment="1">
      <alignment horizontal="center" vertical="center" textRotation="90" wrapText="1"/>
    </xf>
    <xf numFmtId="0" fontId="5" fillId="0" borderId="4" xfId="0" applyFont="1" applyBorder="1" applyAlignment="1">
      <alignment horizontal="center" vertical="center" textRotation="90"/>
    </xf>
    <xf numFmtId="0" fontId="5" fillId="0" borderId="5" xfId="0" applyFont="1" applyBorder="1" applyAlignment="1">
      <alignment horizontal="center" vertical="center" textRotation="90"/>
    </xf>
    <xf numFmtId="0" fontId="38" fillId="3" borderId="4" xfId="0" applyFont="1" applyFill="1" applyBorder="1" applyAlignment="1">
      <alignment horizontal="center" vertical="center" wrapText="1"/>
    </xf>
    <xf numFmtId="0" fontId="38" fillId="3" borderId="5" xfId="0" applyFont="1" applyFill="1" applyBorder="1" applyAlignment="1">
      <alignment horizontal="center" vertical="center" wrapText="1"/>
    </xf>
    <xf numFmtId="9" fontId="1" fillId="3" borderId="4" xfId="1" applyFont="1" applyFill="1" applyBorder="1" applyAlignment="1">
      <alignment horizontal="center" vertical="center" wrapText="1"/>
    </xf>
    <xf numFmtId="9" fontId="1" fillId="3" borderId="5" xfId="1" applyFont="1" applyFill="1" applyBorder="1" applyAlignment="1">
      <alignment horizontal="center"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3" borderId="4"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9" fillId="3" borderId="4" xfId="0" applyFont="1" applyFill="1" applyBorder="1" applyAlignment="1">
      <alignment horizontal="center" vertical="center" wrapText="1" readingOrder="1"/>
    </xf>
    <xf numFmtId="0" fontId="39" fillId="3" borderId="5" xfId="0" applyFont="1" applyFill="1" applyBorder="1" applyAlignment="1">
      <alignment horizontal="center" vertical="center" wrapText="1" readingOrder="1"/>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3" borderId="8" xfId="0" applyFont="1" applyFill="1" applyBorder="1" applyAlignment="1">
      <alignment horizontal="justify" vertical="center" wrapText="1"/>
    </xf>
    <xf numFmtId="0" fontId="39" fillId="3" borderId="90" xfId="0" applyFont="1" applyFill="1" applyBorder="1" applyAlignment="1">
      <alignment horizontal="center" vertical="center" wrapText="1" readingOrder="1"/>
    </xf>
    <xf numFmtId="0" fontId="39" fillId="3" borderId="86" xfId="0" applyFont="1" applyFill="1" applyBorder="1" applyAlignment="1">
      <alignment horizontal="center" vertical="center" wrapText="1" readingOrder="1"/>
    </xf>
    <xf numFmtId="0" fontId="3" fillId="2" borderId="10" xfId="0" applyFont="1" applyFill="1" applyBorder="1" applyAlignment="1">
      <alignment horizontal="center" vertical="center" wrapText="1"/>
    </xf>
    <xf numFmtId="0" fontId="40" fillId="3" borderId="90" xfId="0" applyFont="1" applyFill="1" applyBorder="1" applyAlignment="1">
      <alignment horizontal="center" vertical="center" wrapText="1" readingOrder="1"/>
    </xf>
    <xf numFmtId="0" fontId="40" fillId="3" borderId="86" xfId="0" applyFont="1" applyFill="1" applyBorder="1" applyAlignment="1">
      <alignment horizontal="center" vertical="center" wrapText="1" readingOrder="1"/>
    </xf>
    <xf numFmtId="0" fontId="3" fillId="2" borderId="35"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1" fillId="2" borderId="35"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9" fontId="1" fillId="3" borderId="34" xfId="1" applyFont="1" applyFill="1" applyBorder="1" applyAlignment="1">
      <alignment horizontal="center" vertical="center" wrapText="1"/>
    </xf>
    <xf numFmtId="9" fontId="1" fillId="3" borderId="36" xfId="1" applyFont="1" applyFill="1" applyBorder="1" applyAlignment="1">
      <alignment horizontal="center" vertical="center" wrapText="1"/>
    </xf>
    <xf numFmtId="0" fontId="1" fillId="0" borderId="8" xfId="0" applyFont="1" applyBorder="1" applyAlignment="1">
      <alignment horizontal="center" vertical="center" wrapText="1"/>
    </xf>
    <xf numFmtId="0" fontId="3" fillId="2" borderId="8" xfId="0" applyFont="1" applyFill="1" applyBorder="1" applyAlignment="1">
      <alignment horizontal="center" vertical="center" wrapText="1"/>
    </xf>
    <xf numFmtId="0" fontId="39" fillId="3" borderId="8"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9" fontId="1" fillId="0" borderId="8"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0" fontId="40" fillId="3" borderId="5" xfId="0" applyFont="1" applyFill="1" applyBorder="1" applyAlignment="1">
      <alignment horizontal="center" vertical="center" wrapText="1" readingOrder="1"/>
    </xf>
    <xf numFmtId="0" fontId="3" fillId="0" borderId="37" xfId="0" applyFont="1" applyBorder="1" applyAlignment="1">
      <alignment horizontal="center" vertical="top" wrapText="1"/>
    </xf>
    <xf numFmtId="0" fontId="3" fillId="0" borderId="3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40" fillId="3" borderId="33" xfId="0" applyFont="1" applyFill="1" applyBorder="1" applyAlignment="1">
      <alignment horizontal="center" vertical="center" wrapText="1" readingOrder="1"/>
    </xf>
    <xf numFmtId="0" fontId="40" fillId="3" borderId="85" xfId="0" applyFont="1" applyFill="1" applyBorder="1" applyAlignment="1">
      <alignment horizontal="center" vertical="center" wrapText="1" readingOrder="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26" fillId="0" borderId="4" xfId="0" applyFont="1" applyBorder="1" applyAlignment="1">
      <alignment horizontal="justify" vertical="center" wrapText="1"/>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5" fillId="0" borderId="8" xfId="0" applyFont="1" applyBorder="1" applyAlignment="1">
      <alignment horizontal="justify" vertical="center" wrapText="1"/>
    </xf>
    <xf numFmtId="0" fontId="1" fillId="0" borderId="52" xfId="0" applyFont="1" applyBorder="1" applyAlignment="1">
      <alignment horizontal="center" vertical="center"/>
    </xf>
    <xf numFmtId="0" fontId="1" fillId="0" borderId="0" xfId="0" applyFont="1" applyAlignment="1">
      <alignment horizontal="center" vertical="center"/>
    </xf>
    <xf numFmtId="0" fontId="1" fillId="0" borderId="52" xfId="0" applyFont="1" applyBorder="1" applyAlignment="1">
      <alignment horizontal="center"/>
    </xf>
    <xf numFmtId="0" fontId="1" fillId="0" borderId="0" xfId="0" applyFont="1" applyAlignment="1">
      <alignment horizontal="center"/>
    </xf>
    <xf numFmtId="0" fontId="1" fillId="0" borderId="80" xfId="0" applyFont="1" applyBorder="1" applyAlignment="1">
      <alignment horizontal="center"/>
    </xf>
    <xf numFmtId="0" fontId="72" fillId="0" borderId="68" xfId="0" applyFont="1" applyBorder="1" applyAlignment="1">
      <alignment horizontal="center"/>
    </xf>
    <xf numFmtId="0" fontId="72" fillId="0" borderId="152" xfId="0" applyFont="1" applyBorder="1" applyAlignment="1">
      <alignment horizontal="center"/>
    </xf>
    <xf numFmtId="0" fontId="3" fillId="2" borderId="85" xfId="0" applyFont="1" applyFill="1" applyBorder="1" applyAlignment="1">
      <alignment horizontal="center" vertical="center"/>
    </xf>
    <xf numFmtId="0" fontId="72" fillId="0" borderId="153" xfId="0" applyFont="1" applyBorder="1" applyAlignment="1">
      <alignment horizontal="center" vertical="center"/>
    </xf>
    <xf numFmtId="0" fontId="72" fillId="0" borderId="154" xfId="0" applyFont="1" applyBorder="1" applyAlignment="1">
      <alignment horizontal="center" vertical="center"/>
    </xf>
    <xf numFmtId="0" fontId="72" fillId="0" borderId="150" xfId="0" applyFont="1" applyBorder="1" applyAlignment="1">
      <alignment horizontal="center" vertical="center"/>
    </xf>
    <xf numFmtId="0" fontId="3" fillId="2" borderId="10" xfId="0" applyFont="1" applyFill="1" applyBorder="1" applyAlignment="1">
      <alignment horizontal="left" vertical="center"/>
    </xf>
    <xf numFmtId="0" fontId="1" fillId="3" borderId="6"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27" fillId="0" borderId="80" xfId="0" applyFont="1" applyBorder="1" applyAlignment="1">
      <alignment horizontal="center" vertical="center"/>
    </xf>
    <xf numFmtId="0" fontId="72" fillId="3" borderId="150" xfId="0" applyFont="1" applyFill="1" applyBorder="1" applyAlignment="1">
      <alignment horizontal="center" vertical="center"/>
    </xf>
    <xf numFmtId="0" fontId="72" fillId="3" borderId="15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43" fillId="16" borderId="4" xfId="0" applyFont="1" applyFill="1" applyBorder="1" applyAlignment="1">
      <alignment horizontal="center" vertical="center" wrapText="1"/>
    </xf>
    <xf numFmtId="0" fontId="43" fillId="16" borderId="5" xfId="0" applyFont="1" applyFill="1" applyBorder="1" applyAlignment="1">
      <alignment horizontal="center" vertical="center" wrapText="1"/>
    </xf>
    <xf numFmtId="0" fontId="26" fillId="0" borderId="4"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5" xfId="0" applyFont="1" applyBorder="1" applyAlignment="1">
      <alignment horizontal="center" vertical="center" wrapText="1"/>
    </xf>
    <xf numFmtId="0" fontId="9" fillId="8" borderId="4" xfId="0" applyFont="1" applyFill="1" applyBorder="1" applyAlignment="1">
      <alignment horizontal="center" vertical="center" wrapText="1" readingOrder="1"/>
    </xf>
    <xf numFmtId="0" fontId="9" fillId="8" borderId="8" xfId="0" applyFont="1" applyFill="1" applyBorder="1" applyAlignment="1">
      <alignment horizontal="center" vertical="center" wrapText="1" readingOrder="1"/>
    </xf>
    <xf numFmtId="0" fontId="9" fillId="8" borderId="86" xfId="0" applyFont="1" applyFill="1" applyBorder="1" applyAlignment="1">
      <alignment horizontal="center" vertical="center" wrapText="1" readingOrder="1"/>
    </xf>
    <xf numFmtId="9" fontId="1" fillId="3" borderId="8" xfId="1"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9" fillId="3" borderId="35" xfId="0" applyFont="1" applyFill="1" applyBorder="1" applyAlignment="1">
      <alignment horizontal="center" vertical="center" wrapText="1" readingOrder="1"/>
    </xf>
    <xf numFmtId="0" fontId="9" fillId="3" borderId="9" xfId="0" applyFont="1" applyFill="1" applyBorder="1" applyAlignment="1">
      <alignment horizontal="center" vertical="center" wrapText="1" readingOrder="1"/>
    </xf>
    <xf numFmtId="0" fontId="9" fillId="3" borderId="133"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8" xfId="0" applyFont="1" applyFill="1" applyBorder="1" applyAlignment="1">
      <alignment horizontal="center" vertical="center" wrapText="1" readingOrder="1"/>
    </xf>
    <xf numFmtId="0" fontId="9" fillId="3" borderId="86" xfId="0" applyFont="1" applyFill="1" applyBorder="1" applyAlignment="1">
      <alignment horizontal="center" vertical="center" wrapText="1" readingOrder="1"/>
    </xf>
    <xf numFmtId="0" fontId="1" fillId="14" borderId="4"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9" fillId="3" borderId="90" xfId="0" applyFont="1" applyFill="1" applyBorder="1" applyAlignment="1">
      <alignment horizontal="center" vertical="center" wrapText="1" readingOrder="1"/>
    </xf>
    <xf numFmtId="0" fontId="1" fillId="15" borderId="4" xfId="0" applyFont="1" applyFill="1" applyBorder="1" applyAlignment="1">
      <alignment horizontal="center" vertical="center" wrapText="1"/>
    </xf>
    <xf numFmtId="0" fontId="1" fillId="15" borderId="8" xfId="0" applyFont="1" applyFill="1" applyBorder="1" applyAlignment="1">
      <alignment horizontal="center" vertical="center" wrapText="1"/>
    </xf>
    <xf numFmtId="0" fontId="1" fillId="15" borderId="5" xfId="0" applyFont="1" applyFill="1" applyBorder="1" applyAlignment="1">
      <alignment horizontal="center" vertical="center" wrapText="1"/>
    </xf>
    <xf numFmtId="0" fontId="3" fillId="2" borderId="34" xfId="0" applyFont="1" applyFill="1" applyBorder="1" applyAlignment="1">
      <alignment horizontal="center" vertical="center" textRotation="90" wrapText="1"/>
    </xf>
    <xf numFmtId="0" fontId="3" fillId="2" borderId="36" xfId="0" applyFont="1" applyFill="1" applyBorder="1" applyAlignment="1">
      <alignment horizontal="center" vertical="center" textRotation="90" wrapText="1"/>
    </xf>
    <xf numFmtId="0" fontId="9" fillId="15" borderId="90" xfId="0" applyFont="1" applyFill="1" applyBorder="1" applyAlignment="1">
      <alignment horizontal="center" vertical="center" wrapText="1" readingOrder="1"/>
    </xf>
    <xf numFmtId="0" fontId="9" fillId="15" borderId="8" xfId="0" applyFont="1" applyFill="1" applyBorder="1" applyAlignment="1">
      <alignment horizontal="center" vertical="center" wrapText="1" readingOrder="1"/>
    </xf>
    <xf numFmtId="0" fontId="9" fillId="15" borderId="86" xfId="0" applyFont="1" applyFill="1" applyBorder="1" applyAlignment="1">
      <alignment horizontal="center" vertical="center" wrapText="1" readingOrder="1"/>
    </xf>
    <xf numFmtId="0" fontId="9" fillId="24" borderId="90" xfId="0" applyFont="1" applyFill="1" applyBorder="1" applyAlignment="1">
      <alignment horizontal="center" vertical="center" wrapText="1" readingOrder="1"/>
    </xf>
    <xf numFmtId="0" fontId="9" fillId="24" borderId="8" xfId="0" applyFont="1" applyFill="1" applyBorder="1" applyAlignment="1">
      <alignment horizontal="center" vertical="center" wrapText="1" readingOrder="1"/>
    </xf>
    <xf numFmtId="0" fontId="9" fillId="3" borderId="34" xfId="0" applyFont="1" applyFill="1" applyBorder="1" applyAlignment="1">
      <alignment horizontal="center" vertical="center" wrapText="1" readingOrder="1"/>
    </xf>
    <xf numFmtId="0" fontId="9" fillId="3" borderId="132" xfId="0" applyFont="1" applyFill="1" applyBorder="1" applyAlignment="1">
      <alignment horizontal="center" vertical="center" wrapText="1" readingOrder="1"/>
    </xf>
    <xf numFmtId="0" fontId="9" fillId="3" borderId="134" xfId="0" applyFont="1" applyFill="1" applyBorder="1" applyAlignment="1">
      <alignment horizontal="center" vertical="center" wrapText="1" readingOrder="1"/>
    </xf>
    <xf numFmtId="14" fontId="1" fillId="0" borderId="4"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0" fontId="2" fillId="8" borderId="90" xfId="0" applyFont="1" applyFill="1" applyBorder="1" applyAlignment="1">
      <alignment horizontal="center" vertical="center" wrapText="1" readingOrder="1"/>
    </xf>
    <xf numFmtId="0" fontId="2" fillId="8" borderId="86" xfId="0" applyFont="1" applyFill="1" applyBorder="1" applyAlignment="1">
      <alignment horizontal="center" vertical="center" wrapText="1" readingOrder="1"/>
    </xf>
    <xf numFmtId="14" fontId="1" fillId="0" borderId="4" xfId="0" applyNumberFormat="1" applyFont="1" applyBorder="1" applyAlignment="1">
      <alignment horizontal="left" vertical="center" wrapText="1"/>
    </xf>
    <xf numFmtId="14" fontId="1" fillId="0" borderId="8" xfId="0" applyNumberFormat="1" applyFont="1" applyBorder="1" applyAlignment="1">
      <alignment horizontal="left" vertical="center" wrapText="1"/>
    </xf>
    <xf numFmtId="14" fontId="1" fillId="0" borderId="5" xfId="0" applyNumberFormat="1" applyFont="1" applyBorder="1" applyAlignment="1">
      <alignment horizontal="left" vertical="center" wrapText="1"/>
    </xf>
    <xf numFmtId="0" fontId="40" fillId="3" borderId="8" xfId="0" applyFont="1" applyFill="1" applyBorder="1" applyAlignment="1">
      <alignment horizontal="center" vertical="center" wrapText="1" readingOrder="1"/>
    </xf>
    <xf numFmtId="0" fontId="38" fillId="3" borderId="8" xfId="0" applyFont="1" applyFill="1" applyBorder="1" applyAlignment="1">
      <alignment horizontal="center" vertical="center" wrapText="1"/>
    </xf>
    <xf numFmtId="9" fontId="1" fillId="3" borderId="91" xfId="0" applyNumberFormat="1" applyFont="1" applyFill="1" applyBorder="1" applyAlignment="1">
      <alignment horizontal="center" vertical="center" wrapText="1"/>
    </xf>
    <xf numFmtId="9" fontId="1" fillId="3" borderId="85" xfId="0" applyNumberFormat="1" applyFont="1" applyFill="1" applyBorder="1" applyAlignment="1">
      <alignment horizontal="center" vertical="center" wrapText="1"/>
    </xf>
    <xf numFmtId="0" fontId="1" fillId="0" borderId="8" xfId="0" applyFont="1" applyBorder="1" applyAlignment="1">
      <alignment horizontal="justify" vertical="center" wrapText="1"/>
    </xf>
    <xf numFmtId="0" fontId="5" fillId="23" borderId="4" xfId="0" applyFont="1" applyFill="1" applyBorder="1" applyAlignment="1">
      <alignment horizontal="justify" vertical="center" wrapText="1"/>
    </xf>
    <xf numFmtId="0" fontId="5" fillId="23" borderId="8" xfId="0" applyFont="1" applyFill="1" applyBorder="1" applyAlignment="1">
      <alignment horizontal="justify" vertical="center" wrapText="1"/>
    </xf>
    <xf numFmtId="0" fontId="5" fillId="23" borderId="5" xfId="0" applyFont="1" applyFill="1" applyBorder="1" applyAlignment="1">
      <alignment horizontal="justify" vertical="center" wrapText="1"/>
    </xf>
    <xf numFmtId="9" fontId="1" fillId="3" borderId="4" xfId="0" applyNumberFormat="1" applyFont="1" applyFill="1" applyBorder="1" applyAlignment="1">
      <alignment horizontal="center" vertical="center" wrapText="1"/>
    </xf>
    <xf numFmtId="9" fontId="1" fillId="3" borderId="8" xfId="0" applyNumberFormat="1" applyFont="1" applyFill="1" applyBorder="1" applyAlignment="1">
      <alignment horizontal="center" vertical="center" wrapText="1"/>
    </xf>
    <xf numFmtId="9" fontId="1" fillId="3" borderId="5" xfId="0" applyNumberFormat="1" applyFont="1" applyFill="1" applyBorder="1" applyAlignment="1">
      <alignment horizontal="center" vertical="center" wrapText="1"/>
    </xf>
    <xf numFmtId="0" fontId="20" fillId="0" borderId="0" xfId="0" applyFont="1" applyAlignment="1">
      <alignment horizontal="left" wrapText="1" readingOrder="1"/>
    </xf>
    <xf numFmtId="0" fontId="2" fillId="8" borderId="25" xfId="0" applyFont="1" applyFill="1" applyBorder="1" applyAlignment="1">
      <alignment horizontal="center" vertical="center" wrapText="1" readingOrder="1"/>
    </xf>
    <xf numFmtId="0" fontId="2" fillId="8" borderId="20" xfId="0" applyFont="1" applyFill="1" applyBorder="1" applyAlignment="1">
      <alignment horizontal="center" vertical="center" wrapText="1" readingOrder="1"/>
    </xf>
    <xf numFmtId="0" fontId="20" fillId="8" borderId="18" xfId="0" applyFont="1" applyFill="1" applyBorder="1" applyAlignment="1">
      <alignment horizontal="left" wrapText="1" readingOrder="1"/>
    </xf>
    <xf numFmtId="0" fontId="20" fillId="8" borderId="22" xfId="0" applyFont="1" applyFill="1" applyBorder="1" applyAlignment="1">
      <alignment horizontal="left" wrapText="1" readingOrder="1"/>
    </xf>
    <xf numFmtId="0" fontId="20" fillId="15" borderId="18" xfId="0" applyFont="1" applyFill="1" applyBorder="1" applyAlignment="1">
      <alignment horizontal="left" wrapText="1" readingOrder="1"/>
    </xf>
    <xf numFmtId="0" fontId="20" fillId="15" borderId="22" xfId="0" applyFont="1" applyFill="1" applyBorder="1" applyAlignment="1">
      <alignment horizontal="left" wrapText="1" readingOrder="1"/>
    </xf>
    <xf numFmtId="0" fontId="20" fillId="13" borderId="18" xfId="0" applyFont="1" applyFill="1" applyBorder="1" applyAlignment="1">
      <alignment horizontal="left" wrapText="1" readingOrder="1"/>
    </xf>
    <xf numFmtId="0" fontId="20" fillId="13" borderId="22" xfId="0" applyFont="1" applyFill="1" applyBorder="1" applyAlignment="1">
      <alignment horizontal="left" wrapText="1" readingOrder="1"/>
    </xf>
    <xf numFmtId="0" fontId="20" fillId="14" borderId="18" xfId="0" applyFont="1" applyFill="1" applyBorder="1" applyAlignment="1">
      <alignment horizontal="left" wrapText="1" readingOrder="1"/>
    </xf>
    <xf numFmtId="0" fontId="20" fillId="14" borderId="22" xfId="0" applyFont="1" applyFill="1" applyBorder="1" applyAlignment="1">
      <alignment horizontal="left" wrapText="1" readingOrder="1"/>
    </xf>
    <xf numFmtId="0" fontId="20" fillId="0" borderId="26" xfId="0" applyFont="1" applyBorder="1" applyAlignment="1">
      <alignment horizontal="left" wrapText="1" readingOrder="1"/>
    </xf>
    <xf numFmtId="0" fontId="2" fillId="0" borderId="24" xfId="0" applyFont="1" applyBorder="1" applyAlignment="1">
      <alignment horizontal="center" vertical="center" wrapText="1" readingOrder="1"/>
    </xf>
    <xf numFmtId="0" fontId="2" fillId="0" borderId="27" xfId="0" applyFont="1" applyBorder="1" applyAlignment="1">
      <alignment horizontal="center" vertical="center" wrapText="1" readingOrder="1"/>
    </xf>
    <xf numFmtId="0" fontId="2" fillId="0" borderId="21" xfId="0" applyFont="1" applyBorder="1" applyAlignment="1">
      <alignment horizontal="center" vertical="center" wrapText="1" readingOrder="1"/>
    </xf>
    <xf numFmtId="0" fontId="20" fillId="0" borderId="19" xfId="0" applyFont="1" applyBorder="1" applyAlignment="1">
      <alignment horizontal="left" wrapText="1" readingOrder="1"/>
    </xf>
    <xf numFmtId="0" fontId="2" fillId="15" borderId="25" xfId="0" applyFont="1" applyFill="1" applyBorder="1" applyAlignment="1">
      <alignment horizontal="center" vertical="center" wrapText="1" readingOrder="1"/>
    </xf>
    <xf numFmtId="0" fontId="2" fillId="15" borderId="23" xfId="0" applyFont="1" applyFill="1" applyBorder="1" applyAlignment="1">
      <alignment horizontal="center" vertical="center" wrapText="1" readingOrder="1"/>
    </xf>
    <xf numFmtId="0" fontId="37" fillId="13" borderId="18" xfId="0" applyFont="1" applyFill="1" applyBorder="1" applyAlignment="1">
      <alignment horizontal="center" wrapText="1" readingOrder="1"/>
    </xf>
    <xf numFmtId="0" fontId="37" fillId="13" borderId="22" xfId="0" applyFont="1" applyFill="1" applyBorder="1" applyAlignment="1">
      <alignment horizontal="center" wrapText="1" readingOrder="1"/>
    </xf>
    <xf numFmtId="0" fontId="22" fillId="14" borderId="20" xfId="0" applyFont="1" applyFill="1" applyBorder="1" applyAlignment="1">
      <alignment horizontal="center" vertical="center" wrapText="1" readingOrder="1"/>
    </xf>
    <xf numFmtId="0" fontId="22" fillId="14" borderId="23" xfId="0" applyFont="1" applyFill="1" applyBorder="1" applyAlignment="1">
      <alignment horizontal="center" vertical="center" wrapText="1" readingOrder="1"/>
    </xf>
    <xf numFmtId="0" fontId="2" fillId="16" borderId="25" xfId="0" applyFont="1" applyFill="1" applyBorder="1" applyAlignment="1">
      <alignment horizontal="center" vertical="center" wrapText="1" readingOrder="1"/>
    </xf>
    <xf numFmtId="0" fontId="2" fillId="16"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6" xfId="0" applyFont="1" applyFill="1" applyBorder="1" applyAlignment="1">
      <alignment horizontal="center" vertical="center" textRotation="90" wrapText="1" readingOrder="1"/>
    </xf>
    <xf numFmtId="0" fontId="2" fillId="0" borderId="17" xfId="0" applyFont="1" applyBorder="1" applyAlignment="1">
      <alignment horizontal="center" vertical="center" wrapText="1" readingOrder="1"/>
    </xf>
    <xf numFmtId="0" fontId="37" fillId="13" borderId="18" xfId="0" applyFont="1" applyFill="1" applyBorder="1" applyAlignment="1">
      <alignment horizontal="left" vertical="center" wrapText="1" readingOrder="1"/>
    </xf>
    <xf numFmtId="0" fontId="37" fillId="13" borderId="22" xfId="0" applyFont="1" applyFill="1" applyBorder="1" applyAlignment="1">
      <alignment horizontal="left" vertical="center" wrapText="1" readingOrder="1"/>
    </xf>
    <xf numFmtId="0" fontId="20" fillId="14" borderId="18" xfId="0" applyFont="1" applyFill="1" applyBorder="1" applyAlignment="1">
      <alignment horizontal="left" vertical="center" wrapText="1" readingOrder="1"/>
    </xf>
    <xf numFmtId="0" fontId="20" fillId="14" borderId="22" xfId="0" applyFont="1" applyFill="1" applyBorder="1" applyAlignment="1">
      <alignment horizontal="left" vertical="center" wrapText="1" readingOrder="1"/>
    </xf>
    <xf numFmtId="0" fontId="2" fillId="13" borderId="25" xfId="0" applyFont="1" applyFill="1" applyBorder="1" applyAlignment="1">
      <alignment horizontal="center" vertical="center" wrapText="1" readingOrder="1"/>
    </xf>
    <xf numFmtId="0" fontId="2" fillId="13" borderId="23" xfId="0" applyFont="1" applyFill="1" applyBorder="1" applyAlignment="1">
      <alignment horizontal="center" vertical="center" wrapText="1" readingOrder="1"/>
    </xf>
    <xf numFmtId="0" fontId="20" fillId="13" borderId="22" xfId="0" applyFont="1" applyFill="1" applyBorder="1" applyAlignment="1">
      <alignment horizontal="center" wrapText="1" readingOrder="1"/>
    </xf>
    <xf numFmtId="0" fontId="5" fillId="0" borderId="33" xfId="0" applyFont="1" applyBorder="1" applyAlignment="1">
      <alignment horizontal="justify" vertical="center" wrapText="1"/>
    </xf>
    <xf numFmtId="0" fontId="24" fillId="6" borderId="29" xfId="0" applyFont="1" applyFill="1" applyBorder="1" applyAlignment="1">
      <alignment horizontal="center" vertical="center" wrapText="1" readingOrder="1"/>
    </xf>
    <xf numFmtId="0" fontId="24" fillId="6" borderId="30" xfId="0" applyFont="1" applyFill="1" applyBorder="1" applyAlignment="1">
      <alignment horizontal="center" vertical="center" wrapText="1" readingOrder="1"/>
    </xf>
    <xf numFmtId="0" fontId="24" fillId="6" borderId="11" xfId="0" applyFont="1" applyFill="1" applyBorder="1" applyAlignment="1">
      <alignment horizontal="center" vertical="center" wrapText="1" readingOrder="1"/>
    </xf>
    <xf numFmtId="0" fontId="2" fillId="0" borderId="31" xfId="0" applyFont="1" applyBorder="1" applyAlignment="1">
      <alignment horizontal="center" vertical="center" wrapText="1" readingOrder="1"/>
    </xf>
    <xf numFmtId="0" fontId="2" fillId="0" borderId="3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5" fillId="0" borderId="0" xfId="0" applyFont="1" applyAlignment="1">
      <alignment horizontal="justify" vertical="center" wrapText="1"/>
    </xf>
    <xf numFmtId="0" fontId="24" fillId="6" borderId="69" xfId="0" applyFont="1" applyFill="1" applyBorder="1" applyAlignment="1">
      <alignment horizontal="center" vertical="center" wrapText="1" readingOrder="1"/>
    </xf>
    <xf numFmtId="0" fontId="2" fillId="0" borderId="71" xfId="0" applyFont="1" applyBorder="1" applyAlignment="1">
      <alignment horizontal="center" vertical="center" wrapText="1" readingOrder="1"/>
    </xf>
    <xf numFmtId="0" fontId="2" fillId="0" borderId="72" xfId="0" applyFont="1" applyBorder="1" applyAlignment="1">
      <alignment horizontal="center" vertical="center" wrapText="1" readingOrder="1"/>
    </xf>
    <xf numFmtId="0" fontId="2" fillId="0" borderId="73" xfId="0" applyFont="1" applyBorder="1" applyAlignment="1">
      <alignment horizontal="center" vertical="center" wrapText="1" readingOrder="1"/>
    </xf>
    <xf numFmtId="0" fontId="2" fillId="0" borderId="74" xfId="0" applyFont="1" applyBorder="1" applyAlignment="1">
      <alignment horizontal="center" vertical="center" wrapText="1" readingOrder="1"/>
    </xf>
    <xf numFmtId="0" fontId="2" fillId="0" borderId="75" xfId="0" applyFont="1" applyBorder="1" applyAlignment="1">
      <alignment horizontal="center" vertical="center" wrapText="1" readingOrder="1"/>
    </xf>
    <xf numFmtId="0" fontId="15" fillId="0" borderId="37" xfId="0" applyFont="1" applyBorder="1" applyAlignment="1">
      <alignment horizontal="center" vertical="center"/>
    </xf>
    <xf numFmtId="0" fontId="8" fillId="6" borderId="53" xfId="0" applyFont="1" applyFill="1" applyBorder="1" applyAlignment="1">
      <alignment horizontal="center" vertical="center" wrapText="1" readingOrder="1"/>
    </xf>
    <xf numFmtId="0" fontId="8" fillId="6" borderId="52" xfId="0" applyFont="1" applyFill="1" applyBorder="1" applyAlignment="1">
      <alignment horizontal="center" vertical="center" wrapText="1" readingOrder="1"/>
    </xf>
    <xf numFmtId="0" fontId="33" fillId="0" borderId="78" xfId="0" applyFont="1" applyBorder="1" applyAlignment="1">
      <alignment horizontal="justify" vertical="center" wrapText="1"/>
    </xf>
    <xf numFmtId="0" fontId="32" fillId="0" borderId="79" xfId="0" applyFont="1" applyBorder="1" applyAlignment="1">
      <alignment horizontal="justify" vertical="center" wrapText="1"/>
    </xf>
    <xf numFmtId="0" fontId="15" fillId="0" borderId="38"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15" fillId="0" borderId="56" xfId="0" applyFont="1" applyBorder="1" applyAlignment="1">
      <alignment horizontal="center" vertical="center"/>
    </xf>
    <xf numFmtId="0" fontId="26" fillId="0" borderId="87"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89" xfId="0" applyFont="1" applyBorder="1" applyAlignment="1">
      <alignment horizontal="center" vertical="center" wrapText="1"/>
    </xf>
    <xf numFmtId="0" fontId="8" fillId="6" borderId="62" xfId="0" applyFont="1" applyFill="1" applyBorder="1" applyAlignment="1">
      <alignment horizontal="center" vertical="center" wrapText="1" readingOrder="1"/>
    </xf>
    <xf numFmtId="0" fontId="8" fillId="6" borderId="63" xfId="0" applyFont="1" applyFill="1" applyBorder="1" applyAlignment="1">
      <alignment horizontal="center" vertical="center" wrapText="1" readingOrder="1"/>
    </xf>
    <xf numFmtId="0" fontId="8" fillId="6" borderId="82" xfId="0" applyFont="1" applyFill="1" applyBorder="1" applyAlignment="1">
      <alignment horizontal="center" vertical="center" wrapText="1" readingOrder="1"/>
    </xf>
    <xf numFmtId="0" fontId="0" fillId="0" borderId="53" xfId="0" applyBorder="1" applyAlignment="1">
      <alignment horizontal="justify" vertical="top" wrapText="1"/>
    </xf>
    <xf numFmtId="0" fontId="0" fillId="0" borderId="60" xfId="0" applyBorder="1" applyAlignment="1">
      <alignment horizontal="justify" vertical="top" wrapText="1"/>
    </xf>
    <xf numFmtId="0" fontId="0" fillId="0" borderId="61" xfId="0" applyBorder="1" applyAlignment="1">
      <alignment horizontal="justify" vertical="top" wrapText="1"/>
    </xf>
    <xf numFmtId="0" fontId="33" fillId="0" borderId="46" xfId="0" applyFont="1" applyBorder="1" applyAlignment="1">
      <alignment horizontal="justify" vertical="center" wrapText="1"/>
    </xf>
    <xf numFmtId="0" fontId="32" fillId="0" borderId="41" xfId="0" applyFont="1" applyBorder="1" applyAlignment="1">
      <alignment horizontal="justify" vertical="center" wrapText="1"/>
    </xf>
    <xf numFmtId="0" fontId="15" fillId="0" borderId="47" xfId="0" applyFont="1" applyBorder="1" applyAlignment="1">
      <alignment horizontal="center" vertical="center"/>
    </xf>
    <xf numFmtId="0" fontId="32" fillId="0" borderId="55" xfId="0" applyFont="1" applyBorder="1" applyAlignment="1">
      <alignment horizontal="justify" vertical="center" wrapText="1"/>
    </xf>
    <xf numFmtId="0" fontId="33" fillId="0" borderId="38" xfId="0" applyFont="1" applyBorder="1" applyAlignment="1">
      <alignment horizontal="justify" vertical="center" wrapText="1"/>
    </xf>
    <xf numFmtId="0" fontId="15" fillId="0" borderId="39" xfId="0" applyFont="1" applyBorder="1" applyAlignment="1">
      <alignment horizontal="center" vertical="center"/>
    </xf>
    <xf numFmtId="0" fontId="52" fillId="0" borderId="94" xfId="0" applyFont="1" applyBorder="1" applyAlignment="1">
      <alignment horizontal="center" vertical="center"/>
    </xf>
    <xf numFmtId="0" fontId="52" fillId="0" borderId="95" xfId="0" applyFont="1" applyBorder="1" applyAlignment="1">
      <alignment horizontal="center" vertical="center"/>
    </xf>
    <xf numFmtId="0" fontId="52" fillId="0" borderId="96" xfId="0" applyFont="1" applyBorder="1" applyAlignment="1">
      <alignment horizontal="center" vertical="center"/>
    </xf>
    <xf numFmtId="0" fontId="51" fillId="0" borderId="98" xfId="0" applyFont="1" applyBorder="1" applyAlignment="1">
      <alignment horizontal="center" vertical="center" wrapText="1"/>
    </xf>
    <xf numFmtId="0" fontId="51" fillId="0" borderId="104" xfId="0" applyFont="1" applyBorder="1" applyAlignment="1">
      <alignment horizontal="center" vertical="center" wrapText="1"/>
    </xf>
    <xf numFmtId="0" fontId="50" fillId="0" borderId="98" xfId="0" applyFont="1" applyBorder="1" applyAlignment="1">
      <alignment horizontal="center" vertical="center" wrapText="1"/>
    </xf>
    <xf numFmtId="0" fontId="50" fillId="0" borderId="100" xfId="0" applyFont="1" applyBorder="1" applyAlignment="1">
      <alignment horizontal="center" vertical="center" wrapText="1"/>
    </xf>
    <xf numFmtId="0" fontId="50" fillId="0" borderId="104" xfId="0" applyFont="1" applyBorder="1" applyAlignment="1">
      <alignment horizontal="center" vertical="center" wrapText="1"/>
    </xf>
    <xf numFmtId="0" fontId="1" fillId="0" borderId="98" xfId="0" applyFont="1" applyBorder="1" applyAlignment="1">
      <alignment horizontal="center" vertical="center"/>
    </xf>
    <xf numFmtId="0" fontId="1" fillId="0" borderId="100" xfId="0" applyFont="1" applyBorder="1" applyAlignment="1">
      <alignment horizontal="center" vertical="center"/>
    </xf>
    <xf numFmtId="0" fontId="1" fillId="0" borderId="104" xfId="0" applyFont="1" applyBorder="1" applyAlignment="1">
      <alignment horizontal="center" vertical="center"/>
    </xf>
    <xf numFmtId="0" fontId="50" fillId="0" borderId="92" xfId="0" applyFont="1" applyBorder="1" applyAlignment="1">
      <alignment horizontal="center" vertical="center" wrapText="1"/>
    </xf>
    <xf numFmtId="0" fontId="50" fillId="0" borderId="119" xfId="0" applyFont="1" applyBorder="1" applyAlignment="1">
      <alignment horizontal="center" vertical="center" wrapText="1"/>
    </xf>
    <xf numFmtId="0" fontId="50" fillId="0" borderId="97" xfId="0" applyFont="1" applyBorder="1" applyAlignment="1">
      <alignment horizontal="center" vertical="center" wrapText="1"/>
    </xf>
    <xf numFmtId="0" fontId="50" fillId="0" borderId="99" xfId="0" applyFont="1" applyBorder="1" applyAlignment="1">
      <alignment horizontal="center" vertical="center" wrapText="1"/>
    </xf>
    <xf numFmtId="0" fontId="50" fillId="0" borderId="98" xfId="0" applyFont="1" applyBorder="1" applyAlignment="1">
      <alignment horizontal="center" vertical="center"/>
    </xf>
    <xf numFmtId="0" fontId="50" fillId="0" borderId="100" xfId="0" applyFont="1" applyBorder="1" applyAlignment="1">
      <alignment horizontal="center" vertical="center"/>
    </xf>
    <xf numFmtId="0" fontId="50" fillId="0" borderId="104" xfId="0" applyFont="1" applyBorder="1" applyAlignment="1">
      <alignment horizontal="center" vertical="center"/>
    </xf>
    <xf numFmtId="0" fontId="1" fillId="0" borderId="114" xfId="0" applyFont="1" applyBorder="1" applyAlignment="1">
      <alignment horizontal="center" vertical="center"/>
    </xf>
    <xf numFmtId="0" fontId="48" fillId="0" borderId="64" xfId="0" applyFont="1" applyBorder="1" applyAlignment="1">
      <alignment horizontal="center"/>
    </xf>
    <xf numFmtId="0" fontId="48" fillId="0" borderId="65" xfId="0" applyFont="1" applyBorder="1" applyAlignment="1">
      <alignment horizontal="center"/>
    </xf>
    <xf numFmtId="0" fontId="48" fillId="0" borderId="66" xfId="0" applyFont="1" applyBorder="1" applyAlignment="1">
      <alignment horizontal="center"/>
    </xf>
    <xf numFmtId="0" fontId="1" fillId="0" borderId="113" xfId="0" applyFont="1" applyBorder="1" applyAlignment="1">
      <alignment horizontal="center" vertical="center"/>
    </xf>
    <xf numFmtId="0" fontId="49" fillId="0" borderId="92" xfId="0" applyFont="1" applyBorder="1" applyAlignment="1">
      <alignment horizontal="center" vertical="center" wrapText="1"/>
    </xf>
    <xf numFmtId="0" fontId="49" fillId="0" borderId="97" xfId="0" applyFont="1" applyBorder="1" applyAlignment="1">
      <alignment horizontal="center" vertical="center" wrapText="1"/>
    </xf>
    <xf numFmtId="0" fontId="49" fillId="0" borderId="99"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94" xfId="0" applyFont="1" applyBorder="1" applyAlignment="1">
      <alignment horizontal="center" vertical="center" wrapText="1"/>
    </xf>
    <xf numFmtId="0" fontId="49" fillId="0" borderId="95" xfId="0" applyFont="1" applyBorder="1" applyAlignment="1">
      <alignment horizontal="center" vertical="center" wrapText="1"/>
    </xf>
    <xf numFmtId="0" fontId="49" fillId="0" borderId="96" xfId="0" applyFont="1" applyBorder="1" applyAlignment="1">
      <alignment horizontal="center" vertical="center" wrapText="1"/>
    </xf>
    <xf numFmtId="0" fontId="49" fillId="0" borderId="98" xfId="0" applyFont="1" applyBorder="1" applyAlignment="1">
      <alignment horizontal="center" vertical="center" wrapText="1"/>
    </xf>
    <xf numFmtId="0" fontId="49" fillId="0" borderId="100" xfId="0" applyFont="1" applyBorder="1" applyAlignment="1">
      <alignment horizontal="center" vertical="center" wrapText="1"/>
    </xf>
    <xf numFmtId="0" fontId="59" fillId="0" borderId="147" xfId="0" applyFont="1" applyBorder="1" applyAlignment="1">
      <alignment horizontal="center" vertical="center" wrapText="1"/>
    </xf>
    <xf numFmtId="0" fontId="59" fillId="0" borderId="148" xfId="0" applyFont="1" applyBorder="1" applyAlignment="1">
      <alignment horizontal="center" vertical="center" wrapText="1"/>
    </xf>
    <xf numFmtId="0" fontId="59" fillId="0" borderId="149" xfId="0" applyFont="1" applyBorder="1" applyAlignment="1">
      <alignment horizontal="center" vertical="center" wrapText="1"/>
    </xf>
    <xf numFmtId="0" fontId="59" fillId="0" borderId="129" xfId="0" applyFont="1" applyBorder="1" applyAlignment="1">
      <alignment horizontal="center" vertical="center" wrapText="1"/>
    </xf>
    <xf numFmtId="0" fontId="63" fillId="0" borderId="130" xfId="0" applyFont="1" applyBorder="1" applyAlignment="1">
      <alignment horizontal="center" vertical="center" wrapText="1"/>
    </xf>
    <xf numFmtId="0" fontId="63" fillId="0" borderId="131" xfId="0" applyFont="1" applyBorder="1" applyAlignment="1">
      <alignment horizontal="center" vertical="center" wrapText="1"/>
    </xf>
    <xf numFmtId="0" fontId="60" fillId="22" borderId="129" xfId="0" applyFont="1" applyFill="1" applyBorder="1" applyAlignment="1">
      <alignment horizontal="center" vertical="center" wrapText="1"/>
    </xf>
    <xf numFmtId="0" fontId="63" fillId="0" borderId="129" xfId="0" applyFont="1" applyBorder="1" applyAlignment="1">
      <alignment horizontal="center" vertical="center" wrapText="1"/>
    </xf>
    <xf numFmtId="0" fontId="61" fillId="0" borderId="138" xfId="0" applyFont="1" applyBorder="1" applyAlignment="1">
      <alignment horizontal="center" vertical="center" wrapText="1"/>
    </xf>
    <xf numFmtId="0" fontId="61" fillId="0" borderId="139" xfId="0" applyFont="1" applyBorder="1" applyAlignment="1">
      <alignment horizontal="center" vertical="center" wrapText="1"/>
    </xf>
    <xf numFmtId="0" fontId="61" fillId="0" borderId="140" xfId="0" applyFont="1" applyBorder="1" applyAlignment="1">
      <alignment horizontal="center" vertical="center" wrapText="1"/>
    </xf>
    <xf numFmtId="0" fontId="60" fillId="0" borderId="138" xfId="0" applyFont="1" applyBorder="1" applyAlignment="1">
      <alignment horizontal="center" vertical="center" wrapText="1"/>
    </xf>
    <xf numFmtId="0" fontId="60" fillId="0" borderId="139" xfId="0" applyFont="1" applyBorder="1" applyAlignment="1">
      <alignment horizontal="center" vertical="center" wrapText="1"/>
    </xf>
    <xf numFmtId="0" fontId="60" fillId="0" borderId="140" xfId="0" applyFont="1" applyBorder="1" applyAlignment="1">
      <alignment horizontal="center" vertical="center" wrapText="1"/>
    </xf>
    <xf numFmtId="0" fontId="61" fillId="0" borderId="142" xfId="0" applyFont="1" applyBorder="1" applyAlignment="1">
      <alignment horizontal="center" vertical="center" wrapText="1"/>
    </xf>
    <xf numFmtId="0" fontId="61" fillId="0" borderId="141" xfId="0" applyFont="1" applyBorder="1" applyAlignment="1">
      <alignment horizontal="center" vertical="center" wrapText="1"/>
    </xf>
    <xf numFmtId="0" fontId="60" fillId="22" borderId="142" xfId="0" applyFont="1" applyFill="1" applyBorder="1" applyAlignment="1">
      <alignment horizontal="center" vertical="center" wrapText="1"/>
    </xf>
    <xf numFmtId="0" fontId="60" fillId="22" borderId="141" xfId="0" applyFont="1" applyFill="1" applyBorder="1" applyAlignment="1">
      <alignment horizontal="center" vertical="center" wrapText="1"/>
    </xf>
    <xf numFmtId="0" fontId="24" fillId="6" borderId="50" xfId="0" applyFont="1" applyFill="1" applyBorder="1" applyAlignment="1">
      <alignment horizontal="center" vertical="center" wrapText="1" readingOrder="1"/>
    </xf>
    <xf numFmtId="0" fontId="24" fillId="6" borderId="84" xfId="0" applyFont="1" applyFill="1" applyBorder="1" applyAlignment="1">
      <alignment horizontal="center" vertical="center" wrapText="1" readingOrder="1"/>
    </xf>
    <xf numFmtId="0" fontId="31" fillId="6" borderId="50" xfId="0" applyFont="1" applyFill="1" applyBorder="1" applyAlignment="1">
      <alignment horizontal="center" vertical="center" wrapText="1" readingOrder="1"/>
    </xf>
    <xf numFmtId="0" fontId="15" fillId="0" borderId="46" xfId="0" applyFont="1" applyBorder="1" applyAlignment="1">
      <alignment horizontal="justify" vertical="center" wrapText="1"/>
    </xf>
    <xf numFmtId="0" fontId="15" fillId="0" borderId="41" xfId="0" applyFont="1" applyBorder="1" applyAlignment="1">
      <alignment horizontal="justify" vertical="center" wrapText="1"/>
    </xf>
    <xf numFmtId="0" fontId="5" fillId="0" borderId="84" xfId="0" applyFont="1" applyBorder="1" applyAlignment="1">
      <alignment horizontal="center" vertical="center" wrapText="1"/>
    </xf>
    <xf numFmtId="0" fontId="5" fillId="0" borderId="47" xfId="0" applyFont="1" applyBorder="1" applyAlignment="1">
      <alignment horizontal="center" vertical="center" wrapText="1"/>
    </xf>
    <xf numFmtId="9" fontId="5" fillId="0" borderId="84" xfId="1" applyFont="1" applyBorder="1" applyAlignment="1">
      <alignment horizontal="center" vertical="center" wrapText="1"/>
    </xf>
    <xf numFmtId="9" fontId="5" fillId="0" borderId="47" xfId="1" applyFont="1" applyBorder="1" applyAlignment="1">
      <alignment horizontal="center" vertical="center" wrapText="1"/>
    </xf>
    <xf numFmtId="9" fontId="5" fillId="0" borderId="37" xfId="1" applyFont="1" applyBorder="1" applyAlignment="1">
      <alignment horizontal="center" vertical="center" wrapText="1"/>
    </xf>
    <xf numFmtId="0" fontId="25" fillId="0" borderId="56" xfId="0" applyFont="1" applyBorder="1" applyAlignment="1">
      <alignment horizontal="center" vertical="center" wrapText="1"/>
    </xf>
    <xf numFmtId="0" fontId="25" fillId="0" borderId="47" xfId="0" applyFont="1" applyBorder="1" applyAlignment="1">
      <alignment horizontal="center" vertical="center" wrapText="1"/>
    </xf>
    <xf numFmtId="9" fontId="25" fillId="3" borderId="56" xfId="1" applyFont="1" applyFill="1" applyBorder="1" applyAlignment="1">
      <alignment horizontal="center" vertical="center" wrapText="1"/>
    </xf>
    <xf numFmtId="9" fontId="25" fillId="3" borderId="47" xfId="1" applyFont="1" applyFill="1" applyBorder="1" applyAlignment="1">
      <alignment horizontal="center" vertical="center" wrapText="1"/>
    </xf>
    <xf numFmtId="0" fontId="5" fillId="0" borderId="56" xfId="0" applyFont="1" applyBorder="1" applyAlignment="1">
      <alignment horizontal="center"/>
    </xf>
    <xf numFmtId="0" fontId="5" fillId="0" borderId="47" xfId="0" applyFont="1" applyBorder="1" applyAlignment="1">
      <alignment horizontal="center"/>
    </xf>
    <xf numFmtId="9" fontId="5" fillId="0" borderId="84" xfId="0" applyNumberFormat="1" applyFont="1" applyBorder="1" applyAlignment="1">
      <alignment horizontal="center" vertical="center"/>
    </xf>
    <xf numFmtId="9" fontId="5" fillId="0" borderId="47" xfId="0" applyNumberFormat="1" applyFont="1" applyBorder="1" applyAlignment="1">
      <alignment horizontal="center" vertical="center"/>
    </xf>
    <xf numFmtId="0" fontId="6" fillId="15" borderId="0" xfId="0" applyFont="1" applyFill="1" applyAlignment="1">
      <alignment horizontal="center" vertical="center"/>
    </xf>
    <xf numFmtId="0" fontId="50" fillId="28" borderId="37" xfId="5" applyFont="1" applyFill="1" applyBorder="1" applyAlignment="1">
      <alignment horizontal="center" vertical="center" wrapText="1"/>
    </xf>
    <xf numFmtId="0" fontId="73" fillId="3" borderId="0" xfId="6" applyFill="1"/>
    <xf numFmtId="0" fontId="50" fillId="28" borderId="37" xfId="5" applyFont="1" applyFill="1" applyBorder="1" applyAlignment="1">
      <alignment horizontal="center" vertical="center"/>
    </xf>
    <xf numFmtId="0" fontId="50" fillId="28" borderId="37" xfId="5" applyFont="1" applyFill="1" applyBorder="1" applyAlignment="1">
      <alignment horizontal="center" vertical="center" wrapText="1"/>
    </xf>
    <xf numFmtId="168" fontId="26" fillId="3" borderId="37" xfId="5" applyNumberFormat="1" applyFont="1" applyFill="1" applyBorder="1" applyAlignment="1">
      <alignment horizontal="center" vertical="center" wrapText="1"/>
    </xf>
    <xf numFmtId="168" fontId="5" fillId="0" borderId="37" xfId="5" applyNumberFormat="1" applyFont="1" applyBorder="1" applyAlignment="1">
      <alignment horizontal="left" vertical="center" wrapText="1"/>
    </xf>
    <xf numFmtId="168" fontId="26" fillId="0" borderId="37" xfId="5" applyNumberFormat="1" applyFont="1" applyBorder="1" applyAlignment="1">
      <alignment horizontal="center" vertical="center" wrapText="1"/>
    </xf>
    <xf numFmtId="168" fontId="26" fillId="0" borderId="37" xfId="5" applyNumberFormat="1" applyFont="1" applyBorder="1" applyAlignment="1">
      <alignment horizontal="left" vertical="center" wrapText="1"/>
    </xf>
  </cellXfs>
  <cellStyles count="7">
    <cellStyle name="Hipervínculo" xfId="4" builtinId="8"/>
    <cellStyle name="Millares" xfId="2" builtinId="3"/>
    <cellStyle name="Millares [0]" xfId="3" builtinId="6"/>
    <cellStyle name="Normal" xfId="0" builtinId="0"/>
    <cellStyle name="Normal 2" xfId="6" xr:uid="{D87CEAA2-3BAC-496A-95AC-66DD80AF817A}"/>
    <cellStyle name="Normal 4" xfId="5" xr:uid="{58305F33-860F-48E7-9A65-1C4C98DEE97D}"/>
    <cellStyle name="Porcentaje" xfId="1" builtinId="5"/>
  </cellStyles>
  <dxfs count="442">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rgb="FF92D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00B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bgColor theme="0" tint="-0.14996795556505021"/>
        </patternFill>
      </fill>
    </dxf>
    <dxf>
      <fill>
        <patternFill>
          <fgColor theme="6"/>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bgColor rgb="FF00B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fgColor rgb="FF92D050"/>
          <bgColor rgb="FF92D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s>
  <tableStyles count="0" defaultTableStyle="TableStyleMedium2" defaultPivotStyle="PivotStyleLight16"/>
  <colors>
    <mruColors>
      <color rgb="FF00D661"/>
      <color rgb="FFF4740A"/>
      <color rgb="FFFFFF66"/>
      <color rgb="FF00DE64"/>
      <color rgb="FF89F438"/>
      <color rgb="FF00FF99"/>
      <color rgb="FF00F66F"/>
      <color rgb="FF00EE6C"/>
      <color rgb="FFFFC91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sharedStrings" Target="sharedStrings.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sz="1800" b="1"/>
              <a:t>ZONAS DE RIESGO RESIDUAL </a:t>
            </a:r>
          </a:p>
        </c:rich>
      </c:tx>
      <c:overlay val="0"/>
      <c:spPr>
        <a:noFill/>
        <a:ln>
          <a:noFill/>
        </a:ln>
        <a:effectLst/>
      </c:spPr>
    </c:title>
    <c:autoTitleDeleted val="0"/>
    <c:view3D>
      <c:rotX val="30"/>
      <c:rotY val="0"/>
      <c:depthPercent val="100"/>
      <c:rAngAx val="0"/>
    </c:view3D>
    <c:floor>
      <c:thickness val="0"/>
      <c:spPr>
        <a:noFill/>
        <a:ln w="9525" cap="flat" cmpd="sng" algn="ctr">
          <a:noFill/>
          <a:prstDash val="solid"/>
          <a:round/>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sp3d>
                <a:contourClr>
                  <a:schemeClr val="lt1"/>
                </a:contourClr>
              </a:sp3d>
            </c:spPr>
            <c:extLst>
              <c:ext xmlns:c16="http://schemas.microsoft.com/office/drawing/2014/chart" uri="{C3380CC4-5D6E-409C-BE32-E72D297353CC}">
                <c16:uniqueId val="{00000001-B8CE-4316-9FEF-59AE3AE9DDDB}"/>
              </c:ext>
            </c:extLst>
          </c:dPt>
          <c:dPt>
            <c:idx val="1"/>
            <c:bubble3D val="0"/>
            <c:spPr>
              <a:solidFill>
                <a:schemeClr val="accent2"/>
              </a:solidFill>
              <a:ln>
                <a:noFill/>
              </a:ln>
              <a:effectLst/>
              <a:sp3d>
                <a:contourClr>
                  <a:schemeClr val="lt1"/>
                </a:contourClr>
              </a:sp3d>
            </c:spPr>
            <c:extLst>
              <c:ext xmlns:c16="http://schemas.microsoft.com/office/drawing/2014/chart" uri="{C3380CC4-5D6E-409C-BE32-E72D297353CC}">
                <c16:uniqueId val="{00000003-B8CE-4316-9FEF-59AE3AE9DDDB}"/>
              </c:ext>
            </c:extLst>
          </c:dPt>
          <c:dPt>
            <c:idx val="2"/>
            <c:bubble3D val="0"/>
            <c:spPr>
              <a:solidFill>
                <a:schemeClr val="accent3"/>
              </a:solidFill>
              <a:ln>
                <a:noFill/>
              </a:ln>
              <a:effectLst/>
              <a:sp3d>
                <a:contourClr>
                  <a:schemeClr val="lt1"/>
                </a:contourClr>
              </a:sp3d>
            </c:spPr>
            <c:extLst>
              <c:ext xmlns:c16="http://schemas.microsoft.com/office/drawing/2014/chart" uri="{C3380CC4-5D6E-409C-BE32-E72D297353CC}">
                <c16:uniqueId val="{00000005-B8CE-4316-9FEF-59AE3AE9DDDB}"/>
              </c:ext>
            </c:extLst>
          </c:dPt>
          <c:dPt>
            <c:idx val="3"/>
            <c:bubble3D val="0"/>
            <c:spPr>
              <a:solidFill>
                <a:schemeClr val="accent4"/>
              </a:solidFill>
              <a:ln>
                <a:noFill/>
              </a:ln>
              <a:effectLst/>
              <a:sp3d>
                <a:contourClr>
                  <a:schemeClr val="lt1"/>
                </a:contourClr>
              </a:sp3d>
            </c:spPr>
            <c:extLst>
              <c:ext xmlns:c16="http://schemas.microsoft.com/office/drawing/2014/chart" uri="{C3380CC4-5D6E-409C-BE32-E72D297353CC}">
                <c16:uniqueId val="{00000007-B8CE-4316-9FEF-59AE3AE9DDDB}"/>
              </c:ext>
            </c:extLst>
          </c:dPt>
          <c:dLbls>
            <c:dLbl>
              <c:idx val="0"/>
              <c:layout>
                <c:manualLayout>
                  <c:x val="-0.21780299600201031"/>
                  <c:y val="-2.8564290473017988E-2"/>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1787832618705882"/>
                      <c:h val="0.12235434267839916"/>
                    </c:manualLayout>
                  </c15:layout>
                </c:ext>
                <c:ext xmlns:c16="http://schemas.microsoft.com/office/drawing/2014/chart" uri="{C3380CC4-5D6E-409C-BE32-E72D297353CC}">
                  <c16:uniqueId val="{00000001-B8CE-4316-9FEF-59AE3AE9DDDB}"/>
                </c:ext>
              </c:extLst>
            </c:dLbl>
            <c:dLbl>
              <c:idx val="1"/>
              <c:layout>
                <c:manualLayout>
                  <c:x val="-6.1251873350206695E-2"/>
                  <c:y val="-0.25766732878619797"/>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3000156206845029"/>
                      <c:h val="0.12968202106986412"/>
                    </c:manualLayout>
                  </c15:layout>
                </c:ext>
                <c:ext xmlns:c16="http://schemas.microsoft.com/office/drawing/2014/chart" uri="{C3380CC4-5D6E-409C-BE32-E72D297353CC}">
                  <c16:uniqueId val="{00000003-B8CE-4316-9FEF-59AE3AE9DDDB}"/>
                </c:ext>
              </c:extLst>
            </c:dLbl>
            <c:dLbl>
              <c:idx val="2"/>
              <c:layout>
                <c:manualLayout>
                  <c:x val="0.26738542567497203"/>
                  <c:y val="-0.18208203768696157"/>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6388011011450637"/>
                      <c:h val="0.1199117832145775"/>
                    </c:manualLayout>
                  </c15:layout>
                </c:ext>
                <c:ext xmlns:c16="http://schemas.microsoft.com/office/drawing/2014/chart" uri="{C3380CC4-5D6E-409C-BE32-E72D297353CC}">
                  <c16:uniqueId val="{00000005-B8CE-4316-9FEF-59AE3AE9DDDB}"/>
                </c:ext>
              </c:extLst>
            </c:dLbl>
            <c:dLbl>
              <c:idx val="3"/>
              <c:layout>
                <c:manualLayout>
                  <c:x val="0.16415879218150783"/>
                  <c:y val="2.9917314553961738E-2"/>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2155484671354384"/>
                      <c:h val="0.11502666428693419"/>
                    </c:manualLayout>
                  </c15:layout>
                </c:ext>
                <c:ext xmlns:c16="http://schemas.microsoft.com/office/drawing/2014/chart" uri="{C3380CC4-5D6E-409C-BE32-E72D297353CC}">
                  <c16:uniqueId val="{00000007-B8CE-4316-9FEF-59AE3AE9DDDB}"/>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'RESUMEN 1'!$N$4:$Q$4</c:f>
              <c:strCache>
                <c:ptCount val="4"/>
                <c:pt idx="0">
                  <c:v>BAJO</c:v>
                </c:pt>
                <c:pt idx="1">
                  <c:v>MODERADO</c:v>
                </c:pt>
                <c:pt idx="2">
                  <c:v>ALTO</c:v>
                </c:pt>
                <c:pt idx="3">
                  <c:v>EXTREMO</c:v>
                </c:pt>
              </c:strCache>
            </c:strRef>
          </c:cat>
          <c:val>
            <c:numRef>
              <c:f>'RESUMEN 1'!$N$5:$Q$5</c:f>
              <c:numCache>
                <c:formatCode>General</c:formatCode>
                <c:ptCount val="4"/>
                <c:pt idx="0">
                  <c:v>19</c:v>
                </c:pt>
                <c:pt idx="1">
                  <c:v>7</c:v>
                </c:pt>
                <c:pt idx="2">
                  <c:v>15</c:v>
                </c:pt>
                <c:pt idx="3">
                  <c:v>12</c:v>
                </c:pt>
              </c:numCache>
            </c:numRef>
          </c:val>
          <c:extLst>
            <c:ext xmlns:c16="http://schemas.microsoft.com/office/drawing/2014/chart" uri="{C3380CC4-5D6E-409C-BE32-E72D297353CC}">
              <c16:uniqueId val="{00000008-B8CE-4316-9FEF-59AE3AE9DDDB}"/>
            </c:ext>
          </c:extLst>
        </c:ser>
        <c:ser>
          <c:idx val="1"/>
          <c:order val="1"/>
          <c:dPt>
            <c:idx val="0"/>
            <c:bubble3D val="0"/>
            <c:spPr>
              <a:solidFill>
                <a:schemeClr val="accent1"/>
              </a:solidFill>
              <a:ln>
                <a:noFill/>
              </a:ln>
              <a:effectLst/>
              <a:sp3d>
                <a:contourClr>
                  <a:schemeClr val="lt1"/>
                </a:contourClr>
              </a:sp3d>
            </c:spPr>
            <c:extLst>
              <c:ext xmlns:c16="http://schemas.microsoft.com/office/drawing/2014/chart" uri="{C3380CC4-5D6E-409C-BE32-E72D297353CC}">
                <c16:uniqueId val="{00000009-401F-4E95-AC0F-ACFE38FFD0E5}"/>
              </c:ext>
            </c:extLst>
          </c:dPt>
          <c:dPt>
            <c:idx val="1"/>
            <c:bubble3D val="0"/>
            <c:spPr>
              <a:solidFill>
                <a:schemeClr val="accent2"/>
              </a:solidFill>
              <a:ln>
                <a:noFill/>
              </a:ln>
              <a:effectLst/>
              <a:sp3d>
                <a:contourClr>
                  <a:schemeClr val="lt1"/>
                </a:contourClr>
              </a:sp3d>
            </c:spPr>
            <c:extLst>
              <c:ext xmlns:c16="http://schemas.microsoft.com/office/drawing/2014/chart" uri="{C3380CC4-5D6E-409C-BE32-E72D297353CC}">
                <c16:uniqueId val="{0000000B-401F-4E95-AC0F-ACFE38FFD0E5}"/>
              </c:ext>
            </c:extLst>
          </c:dPt>
          <c:dPt>
            <c:idx val="2"/>
            <c:bubble3D val="0"/>
            <c:spPr>
              <a:solidFill>
                <a:schemeClr val="accent3"/>
              </a:solidFill>
              <a:ln>
                <a:noFill/>
              </a:ln>
              <a:effectLst/>
              <a:sp3d>
                <a:contourClr>
                  <a:schemeClr val="lt1"/>
                </a:contourClr>
              </a:sp3d>
            </c:spPr>
            <c:extLst>
              <c:ext xmlns:c16="http://schemas.microsoft.com/office/drawing/2014/chart" uri="{C3380CC4-5D6E-409C-BE32-E72D297353CC}">
                <c16:uniqueId val="{0000000D-401F-4E95-AC0F-ACFE38FFD0E5}"/>
              </c:ext>
            </c:extLst>
          </c:dPt>
          <c:dPt>
            <c:idx val="3"/>
            <c:bubble3D val="0"/>
            <c:spPr>
              <a:solidFill>
                <a:schemeClr val="accent4"/>
              </a:solidFill>
              <a:ln>
                <a:noFill/>
              </a:ln>
              <a:effectLst/>
              <a:sp3d>
                <a:contourClr>
                  <a:schemeClr val="lt1"/>
                </a:contourClr>
              </a:sp3d>
            </c:spPr>
            <c:extLst>
              <c:ext xmlns:c16="http://schemas.microsoft.com/office/drawing/2014/chart" uri="{C3380CC4-5D6E-409C-BE32-E72D297353CC}">
                <c16:uniqueId val="{0000000F-401F-4E95-AC0F-ACFE38FFD0E5}"/>
              </c:ext>
            </c:extLst>
          </c:dPt>
          <c:cat>
            <c:strRef>
              <c:f>'RESUMEN 1'!$N$4:$Q$4</c:f>
              <c:strCache>
                <c:ptCount val="4"/>
                <c:pt idx="0">
                  <c:v>BAJO</c:v>
                </c:pt>
                <c:pt idx="1">
                  <c:v>MODERADO</c:v>
                </c:pt>
                <c:pt idx="2">
                  <c:v>ALTO</c:v>
                </c:pt>
                <c:pt idx="3">
                  <c:v>EXTREMO</c:v>
                </c:pt>
              </c:strCache>
            </c:strRef>
          </c:cat>
          <c:val>
            <c:numRef>
              <c:f>'RESUMEN 1'!$N$6:$Q$6</c:f>
              <c:numCache>
                <c:formatCode>0.00%</c:formatCode>
                <c:ptCount val="4"/>
                <c:pt idx="0">
                  <c:v>0.35849056603773582</c:v>
                </c:pt>
                <c:pt idx="1">
                  <c:v>0.13207547169811321</c:v>
                </c:pt>
                <c:pt idx="2">
                  <c:v>0.28301886792452829</c:v>
                </c:pt>
                <c:pt idx="3">
                  <c:v>0.22641509433962265</c:v>
                </c:pt>
              </c:numCache>
            </c:numRef>
          </c:val>
          <c:extLst>
            <c:ext xmlns:c16="http://schemas.microsoft.com/office/drawing/2014/chart" uri="{C3380CC4-5D6E-409C-BE32-E72D297353CC}">
              <c16:uniqueId val="{00000009-99FC-4CF7-95E7-C61C7F2F48D2}"/>
            </c:ext>
          </c:extLst>
        </c:ser>
        <c:dLbls>
          <c:showLegendKey val="0"/>
          <c:showVal val="0"/>
          <c:showCatName val="0"/>
          <c:showSerName val="0"/>
          <c:showPercent val="0"/>
          <c:showBubbleSize val="0"/>
          <c:showLeaderLines val="0"/>
        </c:dLbls>
      </c:pie3D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8" Type="http://schemas.microsoft.com/office/2007/relationships/hdphoto" Target="../media/hdphoto3.wdp"/><Relationship Id="rId13" Type="http://schemas.openxmlformats.org/officeDocument/2006/relationships/image" Target="../media/image13.png"/><Relationship Id="rId18" Type="http://schemas.openxmlformats.org/officeDocument/2006/relationships/image" Target="../media/image17.png"/><Relationship Id="rId3" Type="http://schemas.openxmlformats.org/officeDocument/2006/relationships/image" Target="../media/image6.png"/><Relationship Id="rId21" Type="http://schemas.openxmlformats.org/officeDocument/2006/relationships/image" Target="../media/image20.png"/><Relationship Id="rId7" Type="http://schemas.openxmlformats.org/officeDocument/2006/relationships/image" Target="../media/image9.png"/><Relationship Id="rId12" Type="http://schemas.openxmlformats.org/officeDocument/2006/relationships/image" Target="../media/image12.png"/><Relationship Id="rId17" Type="http://schemas.openxmlformats.org/officeDocument/2006/relationships/image" Target="../media/image16.png"/><Relationship Id="rId2" Type="http://schemas.microsoft.com/office/2007/relationships/hdphoto" Target="../media/hdphoto1.wdp"/><Relationship Id="rId16" Type="http://schemas.openxmlformats.org/officeDocument/2006/relationships/image" Target="../media/image15.png"/><Relationship Id="rId20" Type="http://schemas.openxmlformats.org/officeDocument/2006/relationships/image" Target="../media/image19.png"/><Relationship Id="rId1" Type="http://schemas.openxmlformats.org/officeDocument/2006/relationships/image" Target="../media/image5.png"/><Relationship Id="rId6" Type="http://schemas.openxmlformats.org/officeDocument/2006/relationships/image" Target="../media/image8.png"/><Relationship Id="rId11" Type="http://schemas.microsoft.com/office/2007/relationships/hdphoto" Target="../media/hdphoto4.wdp"/><Relationship Id="rId24" Type="http://schemas.openxmlformats.org/officeDocument/2006/relationships/image" Target="../media/image22.png"/><Relationship Id="rId5" Type="http://schemas.microsoft.com/office/2007/relationships/hdphoto" Target="../media/hdphoto2.wdp"/><Relationship Id="rId15" Type="http://schemas.microsoft.com/office/2007/relationships/hdphoto" Target="../media/hdphoto5.wdp"/><Relationship Id="rId23" Type="http://schemas.microsoft.com/office/2007/relationships/hdphoto" Target="../media/hdphoto6.wdp"/><Relationship Id="rId10" Type="http://schemas.openxmlformats.org/officeDocument/2006/relationships/image" Target="../media/image11.png"/><Relationship Id="rId19" Type="http://schemas.openxmlformats.org/officeDocument/2006/relationships/image" Target="../media/image18.png"/><Relationship Id="rId4" Type="http://schemas.openxmlformats.org/officeDocument/2006/relationships/image" Target="../media/image7.png"/><Relationship Id="rId9" Type="http://schemas.openxmlformats.org/officeDocument/2006/relationships/image" Target="../media/image10.emf"/><Relationship Id="rId14" Type="http://schemas.openxmlformats.org/officeDocument/2006/relationships/image" Target="../media/image14.png"/><Relationship Id="rId22" Type="http://schemas.openxmlformats.org/officeDocument/2006/relationships/image" Target="../media/image2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3.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866776</xdr:colOff>
      <xdr:row>0</xdr:row>
      <xdr:rowOff>0</xdr:rowOff>
    </xdr:from>
    <xdr:to>
      <xdr:col>4</xdr:col>
      <xdr:colOff>153715</xdr:colOff>
      <xdr:row>1</xdr:row>
      <xdr:rowOff>449416</xdr:rowOff>
    </xdr:to>
    <xdr:pic>
      <xdr:nvPicPr>
        <xdr:cNvPr id="4" name="Imagen 3">
          <a:extLst>
            <a:ext uri="{FF2B5EF4-FFF2-40B4-BE49-F238E27FC236}">
              <a16:creationId xmlns:a16="http://schemas.microsoft.com/office/drawing/2014/main" id="{F80B8E24-CF9C-4535-9C82-B57E638648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4026" y="0"/>
          <a:ext cx="3333750" cy="10399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103910</xdr:colOff>
      <xdr:row>0</xdr:row>
      <xdr:rowOff>0</xdr:rowOff>
    </xdr:from>
    <xdr:to>
      <xdr:col>2</xdr:col>
      <xdr:colOff>895351</xdr:colOff>
      <xdr:row>2</xdr:row>
      <xdr:rowOff>97726</xdr:rowOff>
    </xdr:to>
    <xdr:pic>
      <xdr:nvPicPr>
        <xdr:cNvPr id="2" name="Imagen 1">
          <a:extLst>
            <a:ext uri="{FF2B5EF4-FFF2-40B4-BE49-F238E27FC236}">
              <a16:creationId xmlns:a16="http://schemas.microsoft.com/office/drawing/2014/main" id="{248AA312-D355-4B88-8A55-F861886736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910" y="0"/>
          <a:ext cx="2286866" cy="9645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200025</xdr:colOff>
      <xdr:row>1</xdr:row>
      <xdr:rowOff>76200</xdr:rowOff>
    </xdr:from>
    <xdr:to>
      <xdr:col>23</xdr:col>
      <xdr:colOff>438150</xdr:colOff>
      <xdr:row>2</xdr:row>
      <xdr:rowOff>466725</xdr:rowOff>
    </xdr:to>
    <xdr:pic>
      <xdr:nvPicPr>
        <xdr:cNvPr id="2" name="Imagen 1">
          <a:extLst>
            <a:ext uri="{FF2B5EF4-FFF2-40B4-BE49-F238E27FC236}">
              <a16:creationId xmlns:a16="http://schemas.microsoft.com/office/drawing/2014/main" id="{AE93C145-8FE4-4C93-903A-0B3C7E18BA5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412" t="27262" r="16120" b="30816"/>
        <a:stretch/>
      </xdr:blipFill>
      <xdr:spPr bwMode="auto">
        <a:xfrm>
          <a:off x="16478250" y="352425"/>
          <a:ext cx="2600325" cy="8667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114300</xdr:colOff>
      <xdr:row>1</xdr:row>
      <xdr:rowOff>123825</xdr:rowOff>
    </xdr:from>
    <xdr:to>
      <xdr:col>3</xdr:col>
      <xdr:colOff>1009650</xdr:colOff>
      <xdr:row>2</xdr:row>
      <xdr:rowOff>435938</xdr:rowOff>
    </xdr:to>
    <xdr:pic>
      <xdr:nvPicPr>
        <xdr:cNvPr id="3" name="Imagen 2">
          <a:extLst>
            <a:ext uri="{FF2B5EF4-FFF2-40B4-BE49-F238E27FC236}">
              <a16:creationId xmlns:a16="http://schemas.microsoft.com/office/drawing/2014/main" id="{F4BDF3ED-2D1F-45A5-A398-A27B067E60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9725" y="400050"/>
          <a:ext cx="2257425" cy="788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8659</xdr:colOff>
      <xdr:row>0</xdr:row>
      <xdr:rowOff>51955</xdr:rowOff>
    </xdr:from>
    <xdr:to>
      <xdr:col>4</xdr:col>
      <xdr:colOff>737221</xdr:colOff>
      <xdr:row>1</xdr:row>
      <xdr:rowOff>479714</xdr:rowOff>
    </xdr:to>
    <xdr:pic>
      <xdr:nvPicPr>
        <xdr:cNvPr id="2" name="Imagen 1">
          <a:extLst>
            <a:ext uri="{FF2B5EF4-FFF2-40B4-BE49-F238E27FC236}">
              <a16:creationId xmlns:a16="http://schemas.microsoft.com/office/drawing/2014/main" id="{6F5843C0-04D5-4026-B8FE-0FAAB88D68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5909" y="51955"/>
          <a:ext cx="3814662" cy="7992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200025</xdr:colOff>
      <xdr:row>13</xdr:row>
      <xdr:rowOff>95250</xdr:rowOff>
    </xdr:from>
    <xdr:to>
      <xdr:col>7</xdr:col>
      <xdr:colOff>219076</xdr:colOff>
      <xdr:row>15</xdr:row>
      <xdr:rowOff>28575</xdr:rowOff>
    </xdr:to>
    <xdr:cxnSp macro="">
      <xdr:nvCxnSpPr>
        <xdr:cNvPr id="9" name="Conector recto 8">
          <a:extLst>
            <a:ext uri="{FF2B5EF4-FFF2-40B4-BE49-F238E27FC236}">
              <a16:creationId xmlns:a16="http://schemas.microsoft.com/office/drawing/2014/main" id="{00000000-0008-0000-0700-000009000000}"/>
            </a:ext>
          </a:extLst>
        </xdr:cNvPr>
        <xdr:cNvCxnSpPr/>
      </xdr:nvCxnSpPr>
      <xdr:spPr>
        <a:xfrm>
          <a:off x="4733925" y="3381375"/>
          <a:ext cx="19051" cy="4476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19050</xdr:colOff>
      <xdr:row>13</xdr:row>
      <xdr:rowOff>95250</xdr:rowOff>
    </xdr:from>
    <xdr:to>
      <xdr:col>7</xdr:col>
      <xdr:colOff>190500</xdr:colOff>
      <xdr:row>13</xdr:row>
      <xdr:rowOff>104779</xdr:rowOff>
    </xdr:to>
    <xdr:cxnSp macro="">
      <xdr:nvCxnSpPr>
        <xdr:cNvPr id="26" name="Conector recto 25">
          <a:extLst>
            <a:ext uri="{FF2B5EF4-FFF2-40B4-BE49-F238E27FC236}">
              <a16:creationId xmlns:a16="http://schemas.microsoft.com/office/drawing/2014/main" id="{00000000-0008-0000-0700-00001A000000}"/>
            </a:ext>
          </a:extLst>
        </xdr:cNvPr>
        <xdr:cNvCxnSpPr/>
      </xdr:nvCxnSpPr>
      <xdr:spPr>
        <a:xfrm flipV="1">
          <a:off x="2038350" y="3381375"/>
          <a:ext cx="2686050" cy="9529"/>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619125</xdr:colOff>
      <xdr:row>11</xdr:row>
      <xdr:rowOff>28575</xdr:rowOff>
    </xdr:from>
    <xdr:to>
      <xdr:col>5</xdr:col>
      <xdr:colOff>476250</xdr:colOff>
      <xdr:row>11</xdr:row>
      <xdr:rowOff>28577</xdr:rowOff>
    </xdr:to>
    <xdr:cxnSp macro="">
      <xdr:nvCxnSpPr>
        <xdr:cNvPr id="4" name="Conector recto 3">
          <a:extLst>
            <a:ext uri="{FF2B5EF4-FFF2-40B4-BE49-F238E27FC236}">
              <a16:creationId xmlns:a16="http://schemas.microsoft.com/office/drawing/2014/main" id="{00000000-0008-0000-0800-000004000000}"/>
            </a:ext>
          </a:extLst>
        </xdr:cNvPr>
        <xdr:cNvCxnSpPr/>
      </xdr:nvCxnSpPr>
      <xdr:spPr>
        <a:xfrm flipV="1">
          <a:off x="2009775" y="3048000"/>
          <a:ext cx="1743075" cy="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400050</xdr:colOff>
      <xdr:row>11</xdr:row>
      <xdr:rowOff>28575</xdr:rowOff>
    </xdr:from>
    <xdr:to>
      <xdr:col>5</xdr:col>
      <xdr:colOff>400051</xdr:colOff>
      <xdr:row>15</xdr:row>
      <xdr:rowOff>0</xdr:rowOff>
    </xdr:to>
    <xdr:cxnSp macro="">
      <xdr:nvCxnSpPr>
        <xdr:cNvPr id="5" name="Conector recto 4">
          <a:extLst>
            <a:ext uri="{FF2B5EF4-FFF2-40B4-BE49-F238E27FC236}">
              <a16:creationId xmlns:a16="http://schemas.microsoft.com/office/drawing/2014/main" id="{00000000-0008-0000-0800-000005000000}"/>
            </a:ext>
          </a:extLst>
        </xdr:cNvPr>
        <xdr:cNvCxnSpPr/>
      </xdr:nvCxnSpPr>
      <xdr:spPr>
        <a:xfrm>
          <a:off x="3676650" y="3048000"/>
          <a:ext cx="1" cy="10096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0</xdr:colOff>
      <xdr:row>12</xdr:row>
      <xdr:rowOff>133350</xdr:rowOff>
    </xdr:from>
    <xdr:to>
      <xdr:col>5</xdr:col>
      <xdr:colOff>381000</xdr:colOff>
      <xdr:row>12</xdr:row>
      <xdr:rowOff>142875</xdr:rowOff>
    </xdr:to>
    <xdr:cxnSp macro="">
      <xdr:nvCxnSpPr>
        <xdr:cNvPr id="21" name="Conector recto 20">
          <a:extLst>
            <a:ext uri="{FF2B5EF4-FFF2-40B4-BE49-F238E27FC236}">
              <a16:creationId xmlns:a16="http://schemas.microsoft.com/office/drawing/2014/main" id="{00000000-0008-0000-0800-000015000000}"/>
            </a:ext>
          </a:extLst>
        </xdr:cNvPr>
        <xdr:cNvCxnSpPr/>
      </xdr:nvCxnSpPr>
      <xdr:spPr>
        <a:xfrm>
          <a:off x="2019300" y="3476625"/>
          <a:ext cx="16383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371475</xdr:colOff>
      <xdr:row>12</xdr:row>
      <xdr:rowOff>133350</xdr:rowOff>
    </xdr:from>
    <xdr:to>
      <xdr:col>5</xdr:col>
      <xdr:colOff>371476</xdr:colOff>
      <xdr:row>14</xdr:row>
      <xdr:rowOff>171450</xdr:rowOff>
    </xdr:to>
    <xdr:cxnSp macro="">
      <xdr:nvCxnSpPr>
        <xdr:cNvPr id="22" name="Conector recto 21">
          <a:extLst>
            <a:ext uri="{FF2B5EF4-FFF2-40B4-BE49-F238E27FC236}">
              <a16:creationId xmlns:a16="http://schemas.microsoft.com/office/drawing/2014/main" id="{00000000-0008-0000-0800-000016000000}"/>
            </a:ext>
          </a:extLst>
        </xdr:cNvPr>
        <xdr:cNvCxnSpPr/>
      </xdr:nvCxnSpPr>
      <xdr:spPr>
        <a:xfrm flipH="1">
          <a:off x="3648075" y="3476625"/>
          <a:ext cx="1" cy="56197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0</xdr:colOff>
      <xdr:row>11</xdr:row>
      <xdr:rowOff>114300</xdr:rowOff>
    </xdr:from>
    <xdr:to>
      <xdr:col>6</xdr:col>
      <xdr:colOff>523875</xdr:colOff>
      <xdr:row>11</xdr:row>
      <xdr:rowOff>123825</xdr:rowOff>
    </xdr:to>
    <xdr:cxnSp macro="">
      <xdr:nvCxnSpPr>
        <xdr:cNvPr id="28" name="Conector recto 27">
          <a:extLst>
            <a:ext uri="{FF2B5EF4-FFF2-40B4-BE49-F238E27FC236}">
              <a16:creationId xmlns:a16="http://schemas.microsoft.com/office/drawing/2014/main" id="{00000000-0008-0000-0800-00001C000000}"/>
            </a:ext>
          </a:extLst>
        </xdr:cNvPr>
        <xdr:cNvCxnSpPr/>
      </xdr:nvCxnSpPr>
      <xdr:spPr>
        <a:xfrm>
          <a:off x="2019300" y="2876550"/>
          <a:ext cx="2409825" cy="9525"/>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504825</xdr:colOff>
      <xdr:row>11</xdr:row>
      <xdr:rowOff>142875</xdr:rowOff>
    </xdr:from>
    <xdr:to>
      <xdr:col>6</xdr:col>
      <xdr:colOff>514350</xdr:colOff>
      <xdr:row>15</xdr:row>
      <xdr:rowOff>19050</xdr:rowOff>
    </xdr:to>
    <xdr:cxnSp macro="">
      <xdr:nvCxnSpPr>
        <xdr:cNvPr id="29" name="Conector recto 28">
          <a:extLst>
            <a:ext uri="{FF2B5EF4-FFF2-40B4-BE49-F238E27FC236}">
              <a16:creationId xmlns:a16="http://schemas.microsoft.com/office/drawing/2014/main" id="{00000000-0008-0000-0800-00001D000000}"/>
            </a:ext>
          </a:extLst>
        </xdr:cNvPr>
        <xdr:cNvCxnSpPr/>
      </xdr:nvCxnSpPr>
      <xdr:spPr>
        <a:xfrm flipH="1">
          <a:off x="4410075" y="2905125"/>
          <a:ext cx="9525" cy="91440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200026</xdr:colOff>
      <xdr:row>4</xdr:row>
      <xdr:rowOff>59504</xdr:rowOff>
    </xdr:from>
    <xdr:to>
      <xdr:col>3</xdr:col>
      <xdr:colOff>590550</xdr:colOff>
      <xdr:row>5</xdr:row>
      <xdr:rowOff>2309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BEBA8EAE-BF5A-486C-A8C5-ECC9F3942E4B}">
              <a14:imgProps xmlns:a14="http://schemas.microsoft.com/office/drawing/2010/main">
                <a14:imgLayer r:embed="rId2">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581401" y="831029"/>
          <a:ext cx="390524" cy="352380"/>
        </a:xfrm>
        <a:prstGeom prst="rect">
          <a:avLst/>
        </a:prstGeom>
        <a:solidFill>
          <a:sysClr val="window" lastClr="FFFFFF"/>
        </a:solidFill>
      </xdr:spPr>
    </xdr:pic>
    <xdr:clientData/>
  </xdr:twoCellAnchor>
  <xdr:twoCellAnchor editAs="oneCell">
    <xdr:from>
      <xdr:col>3</xdr:col>
      <xdr:colOff>209550</xdr:colOff>
      <xdr:row>5</xdr:row>
      <xdr:rowOff>76654</xdr:rowOff>
    </xdr:from>
    <xdr:to>
      <xdr:col>3</xdr:col>
      <xdr:colOff>523875</xdr:colOff>
      <xdr:row>5</xdr:row>
      <xdr:rowOff>381000</xdr:rowOff>
    </xdr:to>
    <xdr:pic>
      <xdr:nvPicPr>
        <xdr:cNvPr id="3" name="Picture 4" descr="D:\cmunoz\Documents\Downloads\contrato.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590925" y="1314904"/>
          <a:ext cx="314325" cy="304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190501</xdr:colOff>
      <xdr:row>6</xdr:row>
      <xdr:rowOff>40922</xdr:rowOff>
    </xdr:from>
    <xdr:to>
      <xdr:col>3</xdr:col>
      <xdr:colOff>476250</xdr:colOff>
      <xdr:row>7</xdr:row>
      <xdr:rowOff>2820</xdr:rowOff>
    </xdr:to>
    <xdr:pic>
      <xdr:nvPicPr>
        <xdr:cNvPr id="4" name="Picture 5" descr="D:\cmunoz\Documents\Downloads\sitio-web (1).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cstate="print">
          <a:duotone>
            <a:srgbClr val="E4EDFE">
              <a:shade val="45000"/>
              <a:satMod val="135000"/>
            </a:srgbClr>
            <a:prstClr val="white"/>
          </a:duotone>
          <a:extLst>
            <a:ext uri="{BEBA8EAE-BF5A-486C-A8C5-ECC9F3942E4B}">
              <a14:imgProps xmlns:a14="http://schemas.microsoft.com/office/drawing/2010/main">
                <a14:imgLayer r:embed="rId5">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71876" y="1755422"/>
          <a:ext cx="285749" cy="285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158116</xdr:colOff>
      <xdr:row>7</xdr:row>
      <xdr:rowOff>342899</xdr:rowOff>
    </xdr:from>
    <xdr:to>
      <xdr:col>3</xdr:col>
      <xdr:colOff>619125</xdr:colOff>
      <xdr:row>7</xdr:row>
      <xdr:rowOff>762000</xdr:rowOff>
    </xdr:to>
    <xdr:pic>
      <xdr:nvPicPr>
        <xdr:cNvPr id="5" name="Picture 3" descr="D:\cmunoz\Documents\Downloads\conversacion.png">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6" cstate="print">
          <a:duotone>
            <a:srgbClr val="A4C2F4">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3539491" y="2581274"/>
          <a:ext cx="461009" cy="41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123825</xdr:colOff>
      <xdr:row>9</xdr:row>
      <xdr:rowOff>66675</xdr:rowOff>
    </xdr:from>
    <xdr:to>
      <xdr:col>3</xdr:col>
      <xdr:colOff>582592</xdr:colOff>
      <xdr:row>9</xdr:row>
      <xdr:rowOff>428625</xdr:rowOff>
    </xdr:to>
    <xdr:pic>
      <xdr:nvPicPr>
        <xdr:cNvPr id="6" name="5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505200" y="3028950"/>
          <a:ext cx="458767" cy="361950"/>
        </a:xfrm>
        <a:prstGeom prst="rect">
          <a:avLst/>
        </a:prstGeom>
      </xdr:spPr>
    </xdr:pic>
    <xdr:clientData/>
  </xdr:twoCellAnchor>
  <xdr:twoCellAnchor editAs="oneCell">
    <xdr:from>
      <xdr:col>3</xdr:col>
      <xdr:colOff>85725</xdr:colOff>
      <xdr:row>10</xdr:row>
      <xdr:rowOff>33915</xdr:rowOff>
    </xdr:from>
    <xdr:to>
      <xdr:col>3</xdr:col>
      <xdr:colOff>647700</xdr:colOff>
      <xdr:row>10</xdr:row>
      <xdr:rowOff>466725</xdr:rowOff>
    </xdr:to>
    <xdr:pic>
      <xdr:nvPicPr>
        <xdr:cNvPr id="8" name="7 Imagen">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9"/>
        <a:srcRect l="57709" t="71652" r="28208" b="-313"/>
        <a:stretch/>
      </xdr:blipFill>
      <xdr:spPr>
        <a:xfrm>
          <a:off x="3467100" y="3501015"/>
          <a:ext cx="561975" cy="432810"/>
        </a:xfrm>
        <a:prstGeom prst="rect">
          <a:avLst/>
        </a:prstGeom>
      </xdr:spPr>
    </xdr:pic>
    <xdr:clientData/>
  </xdr:twoCellAnchor>
  <xdr:twoCellAnchor editAs="oneCell">
    <xdr:from>
      <xdr:col>3</xdr:col>
      <xdr:colOff>161926</xdr:colOff>
      <xdr:row>11</xdr:row>
      <xdr:rowOff>145696</xdr:rowOff>
    </xdr:from>
    <xdr:to>
      <xdr:col>3</xdr:col>
      <xdr:colOff>561976</xdr:colOff>
      <xdr:row>12</xdr:row>
      <xdr:rowOff>2820</xdr:rowOff>
    </xdr:to>
    <xdr:pic>
      <xdr:nvPicPr>
        <xdr:cNvPr id="9" name="Picture 5" descr="D:\cmunoz\Documents\Downloads\sitio-web (1).png">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0" cstate="print">
          <a:duotone>
            <a:srgbClr val="2A54A7">
              <a:shade val="45000"/>
              <a:satMod val="135000"/>
            </a:srgbClr>
            <a:prstClr val="white"/>
          </a:duotone>
          <a:extLst>
            <a:ext uri="{BEBA8EAE-BF5A-486C-A8C5-ECC9F3942E4B}">
              <a14:imgProps xmlns:a14="http://schemas.microsoft.com/office/drawing/2010/main">
                <a14:imgLayer r:embed="rId11">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43301" y="4117621"/>
          <a:ext cx="400050"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133352</xdr:colOff>
      <xdr:row>12</xdr:row>
      <xdr:rowOff>123825</xdr:rowOff>
    </xdr:from>
    <xdr:to>
      <xdr:col>3</xdr:col>
      <xdr:colOff>612424</xdr:colOff>
      <xdr:row>13</xdr:row>
      <xdr:rowOff>2822</xdr:rowOff>
    </xdr:to>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514727" y="4724400"/>
          <a:ext cx="479072" cy="479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123827</xdr:colOff>
      <xdr:row>13</xdr:row>
      <xdr:rowOff>75106</xdr:rowOff>
    </xdr:from>
    <xdr:to>
      <xdr:col>3</xdr:col>
      <xdr:colOff>609600</xdr:colOff>
      <xdr:row>14</xdr:row>
      <xdr:rowOff>1</xdr:rowOff>
    </xdr:to>
    <xdr:pic>
      <xdr:nvPicPr>
        <xdr:cNvPr id="11" name="10 Imagen">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505202" y="5304331"/>
          <a:ext cx="485773" cy="486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66676</xdr:colOff>
      <xdr:row>14</xdr:row>
      <xdr:rowOff>47625</xdr:rowOff>
    </xdr:from>
    <xdr:to>
      <xdr:col>3</xdr:col>
      <xdr:colOff>657226</xdr:colOff>
      <xdr:row>14</xdr:row>
      <xdr:rowOff>447675</xdr:rowOff>
    </xdr:to>
    <xdr:pic>
      <xdr:nvPicPr>
        <xdr:cNvPr id="12" name="11 Imagen">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4" cstate="print">
          <a:duotone>
            <a:prstClr val="black"/>
            <a:schemeClr val="tx2">
              <a:tint val="45000"/>
              <a:satMod val="400000"/>
            </a:schemeClr>
          </a:duotone>
          <a:extLst>
            <a:ext uri="{BEBA8EAE-BF5A-486C-A8C5-ECC9F3942E4B}">
              <a14:imgProps xmlns:a14="http://schemas.microsoft.com/office/drawing/2010/main">
                <a14:imgLayer r:embed="rId15">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448051" y="5905500"/>
          <a:ext cx="590550" cy="400050"/>
        </a:xfrm>
        <a:prstGeom prst="rect">
          <a:avLst/>
        </a:prstGeom>
        <a:noFill/>
      </xdr:spPr>
    </xdr:pic>
    <xdr:clientData/>
  </xdr:twoCellAnchor>
  <xdr:twoCellAnchor editAs="oneCell">
    <xdr:from>
      <xdr:col>3</xdr:col>
      <xdr:colOff>52916</xdr:colOff>
      <xdr:row>15</xdr:row>
      <xdr:rowOff>42332</xdr:rowOff>
    </xdr:from>
    <xdr:to>
      <xdr:col>3</xdr:col>
      <xdr:colOff>687915</xdr:colOff>
      <xdr:row>15</xdr:row>
      <xdr:rowOff>514349</xdr:rowOff>
    </xdr:to>
    <xdr:pic>
      <xdr:nvPicPr>
        <xdr:cNvPr id="13" name="Picture 4" descr="Corrimiento Tierras | Vectores, Fotos de Stock y PSD Gratis">
          <a:extLst>
            <a:ext uri="{FF2B5EF4-FFF2-40B4-BE49-F238E27FC236}">
              <a16:creationId xmlns:a16="http://schemas.microsoft.com/office/drawing/2014/main" id="{00000000-0008-0000-0100-00000D000000}"/>
            </a:ext>
          </a:extLst>
        </xdr:cNvPr>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12428"/>
        <a:stretch/>
      </xdr:blipFill>
      <xdr:spPr bwMode="auto">
        <a:xfrm>
          <a:off x="3434291" y="6528857"/>
          <a:ext cx="634999" cy="472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116415</xdr:colOff>
      <xdr:row>16</xdr:row>
      <xdr:rowOff>31734</xdr:rowOff>
    </xdr:from>
    <xdr:to>
      <xdr:col>3</xdr:col>
      <xdr:colOff>634998</xdr:colOff>
      <xdr:row>16</xdr:row>
      <xdr:rowOff>476250</xdr:rowOff>
    </xdr:to>
    <xdr:pic>
      <xdr:nvPicPr>
        <xdr:cNvPr id="14" name="Picture 12" descr="seguro contra incendios - Iconos gratis de negocio">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497790" y="7146909"/>
          <a:ext cx="518583" cy="444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84665</xdr:colOff>
      <xdr:row>17</xdr:row>
      <xdr:rowOff>40750</xdr:rowOff>
    </xdr:from>
    <xdr:to>
      <xdr:col>3</xdr:col>
      <xdr:colOff>666750</xdr:colOff>
      <xdr:row>17</xdr:row>
      <xdr:rowOff>476249</xdr:rowOff>
    </xdr:to>
    <xdr:pic>
      <xdr:nvPicPr>
        <xdr:cNvPr id="15" name="Picture 1">
          <a:extLst>
            <a:ext uri="{FF2B5EF4-FFF2-40B4-BE49-F238E27FC236}">
              <a16:creationId xmlns:a16="http://schemas.microsoft.com/office/drawing/2014/main" id="{00000000-0008-0000-0100-00000F000000}"/>
            </a:ext>
          </a:extLst>
        </xdr:cNvPr>
        <xdr:cNvPicPr>
          <a:picLocks noChangeAspect="1" noChangeArrowheads="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2580" r="21629"/>
        <a:stretch/>
      </xdr:blipFill>
      <xdr:spPr bwMode="auto">
        <a:xfrm>
          <a:off x="3466040" y="7784575"/>
          <a:ext cx="582085" cy="43549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105833</xdr:colOff>
      <xdr:row>18</xdr:row>
      <xdr:rowOff>48006</xdr:rowOff>
    </xdr:from>
    <xdr:to>
      <xdr:col>3</xdr:col>
      <xdr:colOff>645584</xdr:colOff>
      <xdr:row>18</xdr:row>
      <xdr:rowOff>495300</xdr:rowOff>
    </xdr:to>
    <xdr:pic>
      <xdr:nvPicPr>
        <xdr:cNvPr id="16" name="Picture 13">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9" cstate="print">
          <a:biLevel thresh="75000"/>
          <a:extLst>
            <a:ext uri="{28A0092B-C50C-407E-A947-70E740481C1C}">
              <a14:useLocalDpi xmlns:a14="http://schemas.microsoft.com/office/drawing/2010/main" val="0"/>
            </a:ext>
          </a:extLst>
        </a:blip>
        <a:srcRect/>
        <a:stretch>
          <a:fillRect/>
        </a:stretch>
      </xdr:blipFill>
      <xdr:spPr bwMode="auto">
        <a:xfrm>
          <a:off x="3487208" y="8420481"/>
          <a:ext cx="539751" cy="447294"/>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222250</xdr:colOff>
      <xdr:row>19</xdr:row>
      <xdr:rowOff>123272</xdr:rowOff>
    </xdr:from>
    <xdr:to>
      <xdr:col>3</xdr:col>
      <xdr:colOff>635000</xdr:colOff>
      <xdr:row>20</xdr:row>
      <xdr:rowOff>2622</xdr:rowOff>
    </xdr:to>
    <xdr:pic>
      <xdr:nvPicPr>
        <xdr:cNvPr id="17" name="Picture 3" descr="D:\cmunoz\Documents\Downloads\ordenador.png">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603625" y="9124397"/>
          <a:ext cx="412750" cy="41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105834</xdr:colOff>
      <xdr:row>20</xdr:row>
      <xdr:rowOff>63500</xdr:rowOff>
    </xdr:from>
    <xdr:to>
      <xdr:col>3</xdr:col>
      <xdr:colOff>638932</xdr:colOff>
      <xdr:row>20</xdr:row>
      <xdr:rowOff>457199</xdr:rowOff>
    </xdr:to>
    <xdr:pic>
      <xdr:nvPicPr>
        <xdr:cNvPr id="18" name="Picture 2" descr="D:\cmunoz\Documents\Downloads\dolares-no-aceptados.png">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3487209" y="9693275"/>
          <a:ext cx="533098" cy="393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158753</xdr:colOff>
      <xdr:row>21</xdr:row>
      <xdr:rowOff>84667</xdr:rowOff>
    </xdr:from>
    <xdr:to>
      <xdr:col>3</xdr:col>
      <xdr:colOff>613836</xdr:colOff>
      <xdr:row>21</xdr:row>
      <xdr:rowOff>504825</xdr:rowOff>
    </xdr:to>
    <xdr:pic>
      <xdr:nvPicPr>
        <xdr:cNvPr id="19" name="Picture 1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2" cstate="print">
          <a:clrChange>
            <a:clrFrom>
              <a:srgbClr val="000000"/>
            </a:clrFrom>
            <a:clrTo>
              <a:srgbClr val="000000">
                <a:alpha val="0"/>
              </a:srgbClr>
            </a:clrTo>
          </a:clrChange>
          <a:duotone>
            <a:prstClr val="black"/>
            <a:srgbClr val="D9C3A5">
              <a:tint val="50000"/>
              <a:satMod val="180000"/>
            </a:srgbClr>
          </a:duotone>
          <a:extLst>
            <a:ext uri="{BEBA8EAE-BF5A-486C-A8C5-ECC9F3942E4B}">
              <a14:imgProps xmlns:a14="http://schemas.microsoft.com/office/drawing/2010/main">
                <a14:imgLayer r:embed="rId2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3540128" y="10343092"/>
          <a:ext cx="455083" cy="42015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228600</xdr:colOff>
      <xdr:row>8</xdr:row>
      <xdr:rowOff>123825</xdr:rowOff>
    </xdr:from>
    <xdr:to>
      <xdr:col>3</xdr:col>
      <xdr:colOff>542925</xdr:colOff>
      <xdr:row>8</xdr:row>
      <xdr:rowOff>438150</xdr:rowOff>
    </xdr:to>
    <xdr:pic>
      <xdr:nvPicPr>
        <xdr:cNvPr id="20" name="Picture 3" descr="D:\cmunoz\Documents\Downloads\ordenador.png">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3609975" y="2581275"/>
          <a:ext cx="3143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1</xdr:col>
      <xdr:colOff>1914525</xdr:colOff>
      <xdr:row>4</xdr:row>
      <xdr:rowOff>76200</xdr:rowOff>
    </xdr:to>
    <xdr:pic>
      <xdr:nvPicPr>
        <xdr:cNvPr id="2" name="Imagen 1">
          <a:extLst>
            <a:ext uri="{FF2B5EF4-FFF2-40B4-BE49-F238E27FC236}">
              <a16:creationId xmlns:a16="http://schemas.microsoft.com/office/drawing/2014/main" id="{6E17A9CB-CC2E-4637-B921-0967633930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725" y="38100"/>
          <a:ext cx="1828800" cy="685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11</xdr:col>
      <xdr:colOff>452435</xdr:colOff>
      <xdr:row>9</xdr:row>
      <xdr:rowOff>217879</xdr:rowOff>
    </xdr:from>
    <xdr:to>
      <xdr:col>19</xdr:col>
      <xdr:colOff>619125</xdr:colOff>
      <xdr:row>22</xdr:row>
      <xdr:rowOff>238125</xdr:rowOff>
    </xdr:to>
    <xdr:graphicFrame macro="">
      <xdr:nvGraphicFramePr>
        <xdr:cNvPr id="2" name="Gráfico 1">
          <a:extLst>
            <a:ext uri="{FF2B5EF4-FFF2-40B4-BE49-F238E27FC236}">
              <a16:creationId xmlns:a16="http://schemas.microsoft.com/office/drawing/2014/main" id="{8AA7244D-16F5-4D80-8483-1C4F5BA52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FOMENTO_ORGA_SOLIDARIAS_UAEOS_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OCI_UAEO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CONTRACTUAL%20%20JURIDICA_UAEOS_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utlook.office.com/Users/jorge/Documents/UAEOS/TRABAJO%20EN%20CASA/MAPAS%20DE%20RIESGOS/RIESGOS%202022/MAPA%20RIESGOS%20SEGURIDAD%20DE%20LA%20INFORMACION%202022/Mapa%20riesgos%20seguridad%20digital_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G_CONOCIMIENTO_CIUDADANO_UAEO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utlook.office.com/Users/jorge.munoz/AppData/Local/Microsoft/Windows/INetCache/Content.Outlook/0QV05R9N/Mapa%20riesgos%20seguridad%20digit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G_OCI_UAEOS.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Z:\GESTION%202024\1.%20PENSAMIENTO%20Y%20DIRECCIONAMIENTO%20ESTRATEGICO\6.%20Plan%20de%20accion%202024\Plan%20de%20acci&#243;n%20Institucional%202024%20V5.xlsx" TargetMode="External"/><Relationship Id="rId1" Type="http://schemas.openxmlformats.org/officeDocument/2006/relationships/externalLinkPath" Target="/GESTION%202024/1.%20PENSAMIENTO%20Y%20DIRECCIONAMIENTO%20ESTRATEGICO/6.%20Plan%20de%20accion%202024/Plan%20de%20acci&#243;n%20Institucional%202024%20V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GESTION%202023/Pensamiento%20y%20Direccionamiento%20Estrategico/Plan%20estrategico/FO1_PLAN_ESTRATEGICO_V10%20(1)_coment%20Carolina%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AEOS/TRABAJO%20EN%20CASA/MAPAS%20DE%20RIESGOS/RIESGOS%202021/MAPAS%20DE%20RIESGOS%20DE%20PROCESO%202021/MAPAS%20DE%20RIESGOS%20GUIA%202021/MAPA_RIESGOS_PROGRAMAS%20Y%20PROYECTOS_UAEOS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PROGRAMAS%20Y%20PROYECTOS_UAEOS_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SEGUIMIENTO%20Y%20MEDICION_UAEOS_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2020-11-10_Propuesta_Mapa_riesgos_RH_UAE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COMUNICACION_PRENSA_UAEOS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orge\Documents\UAEOS\TRABAJO%20EN%20CASA\MAPAS%20DE%20RIESGOS\RIESGOS%202021\MAPAS%20DE%20RIESGOS%20DE%20PROCESO%202021\MAPAS%20DE%20RIESGOS%20GUIA%202021\MAPA_RIESGOS_G_CONOCIMIENTO_CIUDADANO_UAE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INFORMATICA_UAE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MEJORAMIENTO_UAEOS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FOMENTO"/>
      <sheetName val="Tabla probabiidad"/>
      <sheetName val="CRITERIO CAL IMPACTO CORRUPCIÓN"/>
      <sheetName val="Tabla impacto"/>
      <sheetName val="Matriz calor_RI"/>
      <sheetName val="Matriz calor RR"/>
      <sheetName val="Controles"/>
      <sheetName val="Atributos controles"/>
      <sheetName val="ValoraciónControles Fomento"/>
      <sheetName val="Calculos Controles Fomen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CONTROL DE LA EVALUACIÓN"/>
      <sheetName val="Tabla probabiidad"/>
      <sheetName val="CRITERIO CAL IMPACTO CORRUPCIÓN"/>
      <sheetName val="Tabla impacto"/>
      <sheetName val="Matriz calor_RI"/>
      <sheetName val="Matriz calor RR"/>
      <sheetName val="Controles"/>
      <sheetName val="Atributos controles"/>
      <sheetName val="ValoraciónControles OCI"/>
      <sheetName val="Calculos 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MR G CONTRACTUAL"/>
      <sheetName val="Hoja1"/>
      <sheetName val="MR G JURÍDICA"/>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Contractual"/>
      <sheetName val="Calculo Controles G Contractual"/>
      <sheetName val="ValoraciónControles Jurídica"/>
      <sheetName val="Calculos Controles Jurídica"/>
    </sheetNames>
    <sheetDataSet>
      <sheetData sheetId="0"/>
      <sheetData sheetId="1"/>
      <sheetData sheetId="2"/>
      <sheetData sheetId="3"/>
      <sheetData sheetId="4"/>
      <sheetData sheetId="5">
        <row r="13">
          <cell r="F13" t="str">
            <v>Posibilidad de perdida reputacional, debido a vinculos de parentesco, cosanguineo, civil, o legal entre un apoderado judicial y la parte demandante o demandada en acciones que insidan directamente en su configuración.</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s>
    <sheetDataSet>
      <sheetData sheetId="0"/>
      <sheetData sheetId="1"/>
      <sheetData sheetId="2">
        <row r="14">
          <cell r="F14">
            <v>0.5</v>
          </cell>
        </row>
        <row r="29">
          <cell r="F29">
            <v>0.4</v>
          </cell>
        </row>
        <row r="44">
          <cell r="F44">
            <v>0.4</v>
          </cell>
        </row>
        <row r="59">
          <cell r="F59">
            <v>0.4</v>
          </cell>
        </row>
      </sheetData>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 val="Observaciones caracterizacion"/>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CONTROL DE LA EVALUACIÓN"/>
      <sheetName val="Tabla probabiidad"/>
      <sheetName val="CRITERIO CAL IMPACTO CORRUPCIÓN"/>
      <sheetName val="Tabla impacto"/>
      <sheetName val="Matriz calor_RI"/>
      <sheetName val="Matriz calor RR"/>
      <sheetName val="Controles"/>
      <sheetName val="Atributos controles"/>
      <sheetName val="ValoraciónControles OCI"/>
      <sheetName val="Calculos 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ision, Vision y Objetivos"/>
      <sheetName val="Plan de accion Institucional"/>
      <sheetName val="Mapeo Bases"/>
      <sheetName val="Objetivos y Plan de Acción "/>
      <sheetName val="DDOS"/>
      <sheetName val="GEeI"/>
      <sheetName val="GCSyP"/>
      <sheetName val="GTIC"/>
      <sheetName val="GAC"/>
      <sheetName val="GPyE"/>
      <sheetName val="GGH"/>
      <sheetName val="GGF"/>
      <sheetName val="GGA"/>
      <sheetName val="OAJ"/>
      <sheetName val="OCI"/>
      <sheetName val="CONTROL DE CAMBI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probabiida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Tabla probabiidad"/>
      <sheetName val="Tabla impacto"/>
      <sheetName val="Matriz calor_RI"/>
      <sheetName val="Matriz calor RR"/>
      <sheetName val="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DE RIESGOS CPR"/>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1"/>
  <sheetViews>
    <sheetView workbookViewId="0">
      <selection activeCell="C1" sqref="C1"/>
    </sheetView>
  </sheetViews>
  <sheetFormatPr baseColWidth="10" defaultRowHeight="16.5" x14ac:dyDescent="0.3"/>
  <cols>
    <col min="1" max="1" width="16.28515625" style="1" customWidth="1"/>
    <col min="2" max="2" width="5.85546875" style="1" customWidth="1"/>
    <col min="3" max="3" width="49" style="1" customWidth="1"/>
    <col min="4" max="4" width="64.140625" style="1" customWidth="1"/>
    <col min="5" max="16384" width="11.42578125" style="1"/>
  </cols>
  <sheetData>
    <row r="2" spans="1:4" ht="61.5" customHeight="1" x14ac:dyDescent="0.3">
      <c r="A2" s="63" t="s">
        <v>144</v>
      </c>
      <c r="B2" s="478" t="s">
        <v>143</v>
      </c>
      <c r="C2" s="478"/>
      <c r="D2" s="478"/>
    </row>
    <row r="3" spans="1:4" ht="14.25" customHeight="1" x14ac:dyDescent="0.3">
      <c r="A3" s="63"/>
      <c r="B3" s="64"/>
      <c r="C3" s="64"/>
      <c r="D3" s="64"/>
    </row>
    <row r="4" spans="1:4" ht="20.25" customHeight="1" x14ac:dyDescent="0.3">
      <c r="D4" s="67" t="s">
        <v>124</v>
      </c>
    </row>
    <row r="5" spans="1:4" ht="48" customHeight="1" x14ac:dyDescent="0.3">
      <c r="A5" s="483" t="s">
        <v>45</v>
      </c>
      <c r="B5" s="484"/>
      <c r="C5" s="65" t="s">
        <v>143</v>
      </c>
      <c r="D5" s="65"/>
    </row>
    <row r="6" spans="1:4" ht="68.25" customHeight="1" x14ac:dyDescent="0.3">
      <c r="A6" s="483" t="s">
        <v>47</v>
      </c>
      <c r="B6" s="484"/>
      <c r="C6" s="66" t="s">
        <v>143</v>
      </c>
      <c r="D6" s="66"/>
    </row>
    <row r="7" spans="1:4" ht="113.25" customHeight="1" x14ac:dyDescent="0.3">
      <c r="A7" s="483" t="s">
        <v>46</v>
      </c>
      <c r="B7" s="484"/>
      <c r="C7" s="66" t="s">
        <v>143</v>
      </c>
      <c r="D7" s="66"/>
    </row>
    <row r="8" spans="1:4" x14ac:dyDescent="0.3">
      <c r="A8" s="479" t="s">
        <v>125</v>
      </c>
      <c r="B8" s="480"/>
      <c r="C8" s="66" t="s">
        <v>143</v>
      </c>
      <c r="D8" s="66"/>
    </row>
    <row r="9" spans="1:4" x14ac:dyDescent="0.3">
      <c r="A9" s="481"/>
      <c r="B9" s="482"/>
      <c r="C9" s="66" t="s">
        <v>143</v>
      </c>
      <c r="D9" s="66"/>
    </row>
    <row r="10" spans="1:4" ht="112.5" customHeight="1" x14ac:dyDescent="0.3">
      <c r="A10" s="485" t="s">
        <v>127</v>
      </c>
      <c r="B10" s="486"/>
      <c r="C10" s="66"/>
      <c r="D10" s="66"/>
    </row>
    <row r="11" spans="1:4" x14ac:dyDescent="0.3">
      <c r="A11" s="483" t="s">
        <v>126</v>
      </c>
      <c r="B11" s="484"/>
      <c r="C11" s="66" t="s">
        <v>143</v>
      </c>
      <c r="D11" s="66"/>
    </row>
  </sheetData>
  <mergeCells count="7">
    <mergeCell ref="B2:D2"/>
    <mergeCell ref="A8:B9"/>
    <mergeCell ref="A11:B11"/>
    <mergeCell ref="A10:B10"/>
    <mergeCell ref="A5:B5"/>
    <mergeCell ref="A6:B6"/>
    <mergeCell ref="A7:B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2:J19"/>
  <sheetViews>
    <sheetView topLeftCell="A7" workbookViewId="0">
      <selection activeCell="F24" sqref="F24"/>
    </sheetView>
  </sheetViews>
  <sheetFormatPr baseColWidth="10" defaultRowHeight="15" x14ac:dyDescent="0.25"/>
  <cols>
    <col min="2" max="8" width="9.42578125" customWidth="1"/>
    <col min="9" max="9" width="4.42578125" customWidth="1"/>
  </cols>
  <sheetData>
    <row r="2" spans="2:10" ht="18" x14ac:dyDescent="0.25">
      <c r="B2" s="70" t="s">
        <v>259</v>
      </c>
    </row>
    <row r="4" spans="2:10" ht="39" customHeight="1" x14ac:dyDescent="0.25">
      <c r="B4" s="52"/>
      <c r="C4" s="52"/>
      <c r="D4" s="650" t="s">
        <v>2</v>
      </c>
      <c r="E4" s="650"/>
      <c r="F4" s="650"/>
      <c r="G4" s="650"/>
      <c r="H4" s="650"/>
      <c r="I4" s="52"/>
      <c r="J4" s="52"/>
    </row>
    <row r="5" spans="2:10" ht="15.75" thickBot="1" x14ac:dyDescent="0.3">
      <c r="B5" s="52"/>
      <c r="C5" s="53"/>
      <c r="D5" s="54"/>
      <c r="E5" s="54"/>
      <c r="F5" s="54"/>
      <c r="G5" s="54"/>
      <c r="H5" s="54"/>
      <c r="I5" s="52"/>
      <c r="J5" s="52"/>
    </row>
    <row r="6" spans="2:10" ht="26.25" customHeight="1" thickTop="1" x14ac:dyDescent="0.25">
      <c r="B6" s="651" t="s">
        <v>4</v>
      </c>
      <c r="C6" s="652" t="s">
        <v>136</v>
      </c>
      <c r="D6" s="633"/>
      <c r="E6" s="633"/>
      <c r="F6" s="633"/>
      <c r="G6" s="633"/>
      <c r="H6" s="635"/>
      <c r="I6" s="641"/>
      <c r="J6" s="646" t="s">
        <v>99</v>
      </c>
    </row>
    <row r="7" spans="2:10" ht="26.25" customHeight="1" thickBot="1" x14ac:dyDescent="0.3">
      <c r="B7" s="651"/>
      <c r="C7" s="639"/>
      <c r="D7" s="634"/>
      <c r="E7" s="634"/>
      <c r="F7" s="634"/>
      <c r="G7" s="634"/>
      <c r="H7" s="636"/>
      <c r="I7" s="641"/>
      <c r="J7" s="647"/>
    </row>
    <row r="8" spans="2:10" ht="25.5" customHeight="1" x14ac:dyDescent="0.25">
      <c r="B8" s="651"/>
      <c r="C8" s="639" t="s">
        <v>137</v>
      </c>
      <c r="D8" s="631"/>
      <c r="E8" s="631"/>
      <c r="F8" s="633"/>
      <c r="G8" s="633"/>
      <c r="H8" s="635"/>
      <c r="I8" s="641"/>
      <c r="J8" s="657" t="s">
        <v>100</v>
      </c>
    </row>
    <row r="9" spans="2:10" ht="15.75" thickBot="1" x14ac:dyDescent="0.3">
      <c r="B9" s="651"/>
      <c r="C9" s="640"/>
      <c r="D9" s="632"/>
      <c r="E9" s="632"/>
      <c r="F9" s="634"/>
      <c r="G9" s="634"/>
      <c r="H9" s="636"/>
      <c r="I9" s="641"/>
      <c r="J9" s="658"/>
    </row>
    <row r="10" spans="2:10" ht="25.5" customHeight="1" x14ac:dyDescent="0.25">
      <c r="B10" s="651"/>
      <c r="C10" s="638" t="s">
        <v>169</v>
      </c>
      <c r="D10" s="631"/>
      <c r="E10" s="631"/>
      <c r="F10" s="631"/>
      <c r="G10" s="644" t="s">
        <v>191</v>
      </c>
      <c r="H10" s="635" t="s">
        <v>193</v>
      </c>
      <c r="I10" s="641"/>
      <c r="J10" s="642" t="s">
        <v>101</v>
      </c>
    </row>
    <row r="11" spans="2:10" ht="15.75" thickBot="1" x14ac:dyDescent="0.3">
      <c r="B11" s="651"/>
      <c r="C11" s="640"/>
      <c r="D11" s="632"/>
      <c r="E11" s="632"/>
      <c r="F11" s="632"/>
      <c r="G11" s="659"/>
      <c r="H11" s="636"/>
      <c r="I11" s="641"/>
      <c r="J11" s="643"/>
    </row>
    <row r="12" spans="2:10" ht="25.5" customHeight="1" x14ac:dyDescent="0.25">
      <c r="B12" s="651"/>
      <c r="C12" s="638" t="s">
        <v>138</v>
      </c>
      <c r="D12" s="629"/>
      <c r="E12" s="631"/>
      <c r="F12" s="631"/>
      <c r="G12" s="653" t="s">
        <v>190</v>
      </c>
      <c r="H12" s="655" t="s">
        <v>192</v>
      </c>
      <c r="I12" s="641"/>
      <c r="J12" s="627" t="s">
        <v>102</v>
      </c>
    </row>
    <row r="13" spans="2:10" ht="15.75" thickBot="1" x14ac:dyDescent="0.3">
      <c r="B13" s="651"/>
      <c r="C13" s="640"/>
      <c r="D13" s="630"/>
      <c r="E13" s="632"/>
      <c r="F13" s="632"/>
      <c r="G13" s="654"/>
      <c r="H13" s="656"/>
      <c r="I13" s="641"/>
      <c r="J13" s="628"/>
    </row>
    <row r="14" spans="2:10" ht="25.5" customHeight="1" x14ac:dyDescent="0.25">
      <c r="B14" s="651"/>
      <c r="C14" s="638" t="s">
        <v>139</v>
      </c>
      <c r="D14" s="629"/>
      <c r="E14" s="629"/>
      <c r="F14" s="631"/>
      <c r="G14" s="633"/>
      <c r="H14" s="635"/>
      <c r="I14" s="637"/>
      <c r="J14" s="626"/>
    </row>
    <row r="15" spans="2:10" x14ac:dyDescent="0.25">
      <c r="B15" s="651"/>
      <c r="C15" s="639"/>
      <c r="D15" s="630"/>
      <c r="E15" s="630"/>
      <c r="F15" s="632"/>
      <c r="G15" s="634"/>
      <c r="H15" s="636"/>
      <c r="I15" s="637"/>
      <c r="J15" s="626"/>
    </row>
    <row r="16" spans="2:10" x14ac:dyDescent="0.25">
      <c r="B16" s="626"/>
      <c r="C16" s="626"/>
      <c r="D16" s="55" t="s">
        <v>167</v>
      </c>
      <c r="E16" s="55" t="s">
        <v>103</v>
      </c>
      <c r="F16" s="55" t="s">
        <v>101</v>
      </c>
      <c r="G16" s="55" t="s">
        <v>8</v>
      </c>
      <c r="H16" s="55" t="s">
        <v>104</v>
      </c>
      <c r="I16" s="626"/>
      <c r="J16" s="626"/>
    </row>
    <row r="17" spans="2:10" x14ac:dyDescent="0.25">
      <c r="B17" s="626"/>
      <c r="C17" s="626"/>
      <c r="D17" s="56">
        <v>0.2</v>
      </c>
      <c r="E17" s="56">
        <v>0.4</v>
      </c>
      <c r="F17" s="56">
        <v>0.6</v>
      </c>
      <c r="G17" s="56">
        <v>0.8</v>
      </c>
      <c r="H17" s="56">
        <v>1</v>
      </c>
      <c r="I17" s="626"/>
      <c r="J17" s="626"/>
    </row>
    <row r="19" spans="2:10" x14ac:dyDescent="0.25">
      <c r="B19" s="57" t="s">
        <v>49</v>
      </c>
    </row>
  </sheetData>
  <mergeCells count="46">
    <mergeCell ref="B16:B17"/>
    <mergeCell ref="C16:C17"/>
    <mergeCell ref="I16:I17"/>
    <mergeCell ref="J16:J17"/>
    <mergeCell ref="I12:I13"/>
    <mergeCell ref="J12:J13"/>
    <mergeCell ref="C14:C15"/>
    <mergeCell ref="D14:D15"/>
    <mergeCell ref="E14:E15"/>
    <mergeCell ref="F14:F15"/>
    <mergeCell ref="G14:G15"/>
    <mergeCell ref="H14:H15"/>
    <mergeCell ref="I14:I15"/>
    <mergeCell ref="J14:J15"/>
    <mergeCell ref="C12:C13"/>
    <mergeCell ref="D12:D13"/>
    <mergeCell ref="I10:I11"/>
    <mergeCell ref="J10:J11"/>
    <mergeCell ref="I6:I7"/>
    <mergeCell ref="J6:J7"/>
    <mergeCell ref="C8:C9"/>
    <mergeCell ref="D8:D9"/>
    <mergeCell ref="E8:E9"/>
    <mergeCell ref="F8:F9"/>
    <mergeCell ref="G8:G9"/>
    <mergeCell ref="H8:H9"/>
    <mergeCell ref="I8:I9"/>
    <mergeCell ref="J8:J9"/>
    <mergeCell ref="E10:E11"/>
    <mergeCell ref="F10:F11"/>
    <mergeCell ref="G10:G11"/>
    <mergeCell ref="H10:H11"/>
    <mergeCell ref="D4:H4"/>
    <mergeCell ref="B6:B15"/>
    <mergeCell ref="C6:C7"/>
    <mergeCell ref="D6:D7"/>
    <mergeCell ref="E6:E7"/>
    <mergeCell ref="F6:F7"/>
    <mergeCell ref="G6:G7"/>
    <mergeCell ref="H6:H7"/>
    <mergeCell ref="C10:C11"/>
    <mergeCell ref="D10:D11"/>
    <mergeCell ref="E12:E13"/>
    <mergeCell ref="F12:F13"/>
    <mergeCell ref="G12:G13"/>
    <mergeCell ref="H12:H1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F17"/>
  <sheetViews>
    <sheetView zoomScale="124" zoomScaleNormal="124" workbookViewId="0">
      <selection activeCell="E13" sqref="E13"/>
    </sheetView>
  </sheetViews>
  <sheetFormatPr baseColWidth="10" defaultColWidth="14.28515625" defaultRowHeight="12.75" x14ac:dyDescent="0.2"/>
  <cols>
    <col min="1" max="4" width="14.28515625" style="17"/>
    <col min="5" max="5" width="46" style="17" customWidth="1"/>
    <col min="6" max="16384" width="14.28515625" style="17"/>
  </cols>
  <sheetData>
    <row r="1" spans="2:6" x14ac:dyDescent="0.2">
      <c r="B1" s="71" t="s">
        <v>131</v>
      </c>
    </row>
    <row r="3" spans="2:6" x14ac:dyDescent="0.2">
      <c r="B3" s="661" t="s">
        <v>105</v>
      </c>
      <c r="C3" s="662"/>
      <c r="D3" s="663"/>
      <c r="E3" s="58" t="s">
        <v>53</v>
      </c>
      <c r="F3" s="59" t="s">
        <v>106</v>
      </c>
    </row>
    <row r="4" spans="2:6" ht="25.5" x14ac:dyDescent="0.2">
      <c r="B4" s="664" t="s">
        <v>107</v>
      </c>
      <c r="C4" s="664" t="s">
        <v>14</v>
      </c>
      <c r="D4" s="60" t="s">
        <v>15</v>
      </c>
      <c r="E4" s="61" t="s">
        <v>108</v>
      </c>
      <c r="F4" s="62">
        <v>0.25</v>
      </c>
    </row>
    <row r="5" spans="2:6" ht="38.25" x14ac:dyDescent="0.2">
      <c r="B5" s="665"/>
      <c r="C5" s="665"/>
      <c r="D5" s="60" t="s">
        <v>16</v>
      </c>
      <c r="E5" s="61" t="s">
        <v>109</v>
      </c>
      <c r="F5" s="62">
        <v>0.15</v>
      </c>
    </row>
    <row r="6" spans="2:6" ht="25.5" x14ac:dyDescent="0.2">
      <c r="B6" s="665"/>
      <c r="C6" s="666"/>
      <c r="D6" s="60" t="s">
        <v>17</v>
      </c>
      <c r="E6" s="61" t="s">
        <v>110</v>
      </c>
      <c r="F6" s="62">
        <v>0.1</v>
      </c>
    </row>
    <row r="7" spans="2:6" ht="38.25" x14ac:dyDescent="0.2">
      <c r="B7" s="665"/>
      <c r="C7" s="664" t="s">
        <v>18</v>
      </c>
      <c r="D7" s="60" t="s">
        <v>11</v>
      </c>
      <c r="E7" s="61" t="s">
        <v>111</v>
      </c>
      <c r="F7" s="62">
        <v>0.25</v>
      </c>
    </row>
    <row r="8" spans="2:6" ht="25.5" x14ac:dyDescent="0.2">
      <c r="B8" s="666"/>
      <c r="C8" s="666"/>
      <c r="D8" s="60" t="s">
        <v>10</v>
      </c>
      <c r="E8" s="61" t="s">
        <v>112</v>
      </c>
      <c r="F8" s="62">
        <v>0.15</v>
      </c>
    </row>
    <row r="9" spans="2:6" ht="38.25" x14ac:dyDescent="0.2">
      <c r="B9" s="664" t="s">
        <v>113</v>
      </c>
      <c r="C9" s="664" t="s">
        <v>19</v>
      </c>
      <c r="D9" s="60" t="s">
        <v>20</v>
      </c>
      <c r="E9" s="61" t="s">
        <v>114</v>
      </c>
      <c r="F9" s="60" t="s">
        <v>115</v>
      </c>
    </row>
    <row r="10" spans="2:6" ht="38.25" x14ac:dyDescent="0.2">
      <c r="B10" s="665"/>
      <c r="C10" s="666"/>
      <c r="D10" s="60" t="s">
        <v>21</v>
      </c>
      <c r="E10" s="61" t="s">
        <v>116</v>
      </c>
      <c r="F10" s="60" t="s">
        <v>115</v>
      </c>
    </row>
    <row r="11" spans="2:6" ht="25.5" x14ac:dyDescent="0.2">
      <c r="B11" s="665"/>
      <c r="C11" s="664" t="s">
        <v>22</v>
      </c>
      <c r="D11" s="60" t="s">
        <v>23</v>
      </c>
      <c r="E11" s="61" t="s">
        <v>117</v>
      </c>
      <c r="F11" s="60" t="s">
        <v>115</v>
      </c>
    </row>
    <row r="12" spans="2:6" ht="25.5" x14ac:dyDescent="0.2">
      <c r="B12" s="665"/>
      <c r="C12" s="666"/>
      <c r="D12" s="60" t="s">
        <v>24</v>
      </c>
      <c r="E12" s="61" t="s">
        <v>118</v>
      </c>
      <c r="F12" s="60" t="s">
        <v>115</v>
      </c>
    </row>
    <row r="13" spans="2:6" ht="38.25" x14ac:dyDescent="0.2">
      <c r="B13" s="665"/>
      <c r="C13" s="664" t="s">
        <v>25</v>
      </c>
      <c r="D13" s="60" t="s">
        <v>170</v>
      </c>
      <c r="E13" s="61" t="s">
        <v>171</v>
      </c>
      <c r="F13" s="60" t="s">
        <v>115</v>
      </c>
    </row>
    <row r="14" spans="2:6" ht="37.5" customHeight="1" x14ac:dyDescent="0.2">
      <c r="B14" s="666"/>
      <c r="C14" s="666"/>
      <c r="D14" s="60" t="s">
        <v>28</v>
      </c>
      <c r="E14" s="61" t="s">
        <v>172</v>
      </c>
      <c r="F14" s="60" t="s">
        <v>115</v>
      </c>
    </row>
    <row r="15" spans="2:6" x14ac:dyDescent="0.2">
      <c r="B15" s="660" t="s">
        <v>122</v>
      </c>
      <c r="C15" s="660"/>
      <c r="D15" s="660"/>
      <c r="E15" s="660"/>
      <c r="F15" s="660"/>
    </row>
    <row r="16" spans="2:6" ht="51.75" customHeight="1" x14ac:dyDescent="0.2">
      <c r="B16" s="660" t="s">
        <v>123</v>
      </c>
      <c r="C16" s="660"/>
      <c r="D16" s="660"/>
      <c r="E16" s="660"/>
      <c r="F16" s="660"/>
    </row>
    <row r="17" spans="2:2" ht="21" customHeight="1" x14ac:dyDescent="0.2">
      <c r="B17" s="21" t="s">
        <v>49</v>
      </c>
    </row>
  </sheetData>
  <mergeCells count="10">
    <mergeCell ref="B15:F15"/>
    <mergeCell ref="B16:F16"/>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1:AF18"/>
  <sheetViews>
    <sheetView topLeftCell="G1" zoomScale="150" zoomScaleNormal="150" workbookViewId="0">
      <selection activeCell="K1" sqref="K1"/>
    </sheetView>
  </sheetViews>
  <sheetFormatPr baseColWidth="10" defaultColWidth="14.28515625" defaultRowHeight="12.75" x14ac:dyDescent="0.2"/>
  <cols>
    <col min="1" max="4" width="14.28515625" style="17"/>
    <col min="5" max="5" width="46" style="17" customWidth="1"/>
    <col min="6" max="10" width="14.28515625" style="17"/>
    <col min="11" max="11" width="40.85546875" style="17" customWidth="1"/>
    <col min="12" max="17" width="14.28515625" style="17"/>
    <col min="18" max="18" width="36.85546875" style="17" customWidth="1"/>
    <col min="19" max="23" width="14.28515625" style="17"/>
    <col min="24" max="24" width="47.140625" style="17" customWidth="1"/>
    <col min="25" max="30" width="14.28515625" style="17"/>
    <col min="31" max="31" width="47.28515625" style="17" customWidth="1"/>
    <col min="32" max="16384" width="14.28515625" style="17"/>
  </cols>
  <sheetData>
    <row r="1" spans="2:32" ht="97.5" customHeight="1" x14ac:dyDescent="0.2">
      <c r="B1" s="667" t="s">
        <v>200</v>
      </c>
      <c r="C1" s="668"/>
      <c r="D1" s="668"/>
      <c r="E1" s="125" t="str">
        <f>'MAPA RIESGOS US'!O11</f>
        <v>Revisión, actualización y  desarrollo del proceso de Pensamiento y Direccionamiento Estratégico, para la formulación e implementación de la Planeación Estratégica Institucional.</v>
      </c>
      <c r="F1" s="126"/>
      <c r="H1" s="667" t="s">
        <v>200</v>
      </c>
      <c r="I1" s="668"/>
      <c r="J1" s="668"/>
      <c r="K1" s="125" t="str">
        <f>'MAPA RIESGOS US'!O36</f>
        <v>Aplicar instrumentos, tales como las tablas de retención documental - TRD, inventario documental, hoja de control, y demás formatos (formatos de afuera) que aseguren una adecuada gestión y conservación de la documentación.</v>
      </c>
      <c r="L1" s="126"/>
      <c r="O1" s="135" t="s">
        <v>201</v>
      </c>
      <c r="P1" s="124"/>
      <c r="Q1" s="124"/>
      <c r="R1" s="125" t="s">
        <v>196</v>
      </c>
      <c r="S1" s="126"/>
      <c r="U1" s="135" t="s">
        <v>202</v>
      </c>
      <c r="V1" s="124"/>
      <c r="W1" s="124"/>
      <c r="X1" s="125" t="s">
        <v>197</v>
      </c>
      <c r="Y1" s="126"/>
      <c r="AB1" s="123" t="s">
        <v>203</v>
      </c>
      <c r="AC1" s="124"/>
      <c r="AD1" s="124"/>
      <c r="AE1" s="125" t="s">
        <v>198</v>
      </c>
      <c r="AF1" s="126"/>
    </row>
    <row r="2" spans="2:32" x14ac:dyDescent="0.2">
      <c r="B2" s="127"/>
      <c r="F2" s="128"/>
      <c r="H2" s="127"/>
      <c r="L2" s="128"/>
      <c r="O2" s="127"/>
      <c r="S2" s="128"/>
      <c r="U2" s="127"/>
      <c r="Y2" s="128"/>
      <c r="AB2" s="127"/>
      <c r="AF2" s="128"/>
    </row>
    <row r="3" spans="2:32" x14ac:dyDescent="0.2">
      <c r="B3" s="670" t="s">
        <v>105</v>
      </c>
      <c r="C3" s="662"/>
      <c r="D3" s="663"/>
      <c r="E3" s="58" t="s">
        <v>53</v>
      </c>
      <c r="F3" s="129" t="s">
        <v>106</v>
      </c>
      <c r="H3" s="670" t="s">
        <v>105</v>
      </c>
      <c r="I3" s="662"/>
      <c r="J3" s="663"/>
      <c r="K3" s="58" t="s">
        <v>53</v>
      </c>
      <c r="L3" s="129" t="s">
        <v>106</v>
      </c>
      <c r="O3" s="670" t="s">
        <v>105</v>
      </c>
      <c r="P3" s="662"/>
      <c r="Q3" s="663"/>
      <c r="R3" s="58" t="s">
        <v>53</v>
      </c>
      <c r="S3" s="129" t="s">
        <v>106</v>
      </c>
      <c r="U3" s="670" t="s">
        <v>105</v>
      </c>
      <c r="V3" s="662"/>
      <c r="W3" s="663"/>
      <c r="X3" s="58" t="s">
        <v>53</v>
      </c>
      <c r="Y3" s="129" t="s">
        <v>106</v>
      </c>
      <c r="AB3" s="670" t="s">
        <v>105</v>
      </c>
      <c r="AC3" s="662"/>
      <c r="AD3" s="663"/>
      <c r="AE3" s="58" t="s">
        <v>53</v>
      </c>
      <c r="AF3" s="129" t="s">
        <v>106</v>
      </c>
    </row>
    <row r="4" spans="2:32" ht="43.5" customHeight="1" x14ac:dyDescent="0.2">
      <c r="B4" s="671" t="s">
        <v>107</v>
      </c>
      <c r="C4" s="664" t="s">
        <v>14</v>
      </c>
      <c r="D4" s="60" t="s">
        <v>15</v>
      </c>
      <c r="E4" s="61" t="s">
        <v>108</v>
      </c>
      <c r="F4" s="130">
        <v>0.25</v>
      </c>
      <c r="H4" s="671" t="s">
        <v>107</v>
      </c>
      <c r="I4" s="664" t="s">
        <v>14</v>
      </c>
      <c r="J4" s="60" t="s">
        <v>15</v>
      </c>
      <c r="K4" s="61" t="s">
        <v>108</v>
      </c>
      <c r="L4" s="130">
        <v>0.25</v>
      </c>
      <c r="O4" s="671" t="s">
        <v>107</v>
      </c>
      <c r="P4" s="664" t="s">
        <v>14</v>
      </c>
      <c r="Q4" s="60" t="s">
        <v>15</v>
      </c>
      <c r="R4" s="61" t="s">
        <v>108</v>
      </c>
      <c r="S4" s="130"/>
      <c r="U4" s="671" t="s">
        <v>107</v>
      </c>
      <c r="V4" s="664" t="s">
        <v>14</v>
      </c>
      <c r="W4" s="60" t="s">
        <v>15</v>
      </c>
      <c r="X4" s="61" t="s">
        <v>108</v>
      </c>
      <c r="Y4" s="130">
        <v>0.25</v>
      </c>
      <c r="AB4" s="671" t="s">
        <v>107</v>
      </c>
      <c r="AC4" s="664" t="s">
        <v>14</v>
      </c>
      <c r="AD4" s="60" t="s">
        <v>15</v>
      </c>
      <c r="AE4" s="61" t="s">
        <v>108</v>
      </c>
      <c r="AF4" s="130">
        <v>0.25</v>
      </c>
    </row>
    <row r="5" spans="2:32" ht="46.5" customHeight="1" x14ac:dyDescent="0.2">
      <c r="B5" s="672"/>
      <c r="C5" s="665"/>
      <c r="D5" s="60" t="s">
        <v>16</v>
      </c>
      <c r="E5" s="61" t="s">
        <v>109</v>
      </c>
      <c r="F5" s="130"/>
      <c r="H5" s="672"/>
      <c r="I5" s="665"/>
      <c r="J5" s="60" t="s">
        <v>16</v>
      </c>
      <c r="K5" s="61" t="s">
        <v>109</v>
      </c>
      <c r="L5" s="130"/>
      <c r="O5" s="672"/>
      <c r="P5" s="665"/>
      <c r="Q5" s="60" t="s">
        <v>16</v>
      </c>
      <c r="R5" s="61" t="s">
        <v>109</v>
      </c>
      <c r="S5" s="130">
        <v>0.15</v>
      </c>
      <c r="U5" s="672"/>
      <c r="V5" s="665"/>
      <c r="W5" s="60" t="s">
        <v>16</v>
      </c>
      <c r="X5" s="61" t="s">
        <v>109</v>
      </c>
      <c r="Y5" s="130"/>
      <c r="AB5" s="672"/>
      <c r="AC5" s="665"/>
      <c r="AD5" s="60" t="s">
        <v>16</v>
      </c>
      <c r="AE5" s="61" t="s">
        <v>109</v>
      </c>
      <c r="AF5" s="130">
        <v>0.15</v>
      </c>
    </row>
    <row r="6" spans="2:32" ht="46.5" customHeight="1" x14ac:dyDescent="0.2">
      <c r="B6" s="672"/>
      <c r="C6" s="666"/>
      <c r="D6" s="60" t="s">
        <v>17</v>
      </c>
      <c r="E6" s="61" t="s">
        <v>110</v>
      </c>
      <c r="F6" s="130"/>
      <c r="H6" s="672"/>
      <c r="I6" s="666"/>
      <c r="J6" s="60" t="s">
        <v>17</v>
      </c>
      <c r="K6" s="61" t="s">
        <v>110</v>
      </c>
      <c r="L6" s="130"/>
      <c r="O6" s="672"/>
      <c r="P6" s="666"/>
      <c r="Q6" s="60" t="s">
        <v>17</v>
      </c>
      <c r="R6" s="61" t="s">
        <v>110</v>
      </c>
      <c r="S6" s="130"/>
      <c r="U6" s="672"/>
      <c r="V6" s="666"/>
      <c r="W6" s="60" t="s">
        <v>17</v>
      </c>
      <c r="X6" s="61" t="s">
        <v>110</v>
      </c>
      <c r="Y6" s="130"/>
      <c r="AB6" s="672"/>
      <c r="AC6" s="666"/>
      <c r="AD6" s="60" t="s">
        <v>17</v>
      </c>
      <c r="AE6" s="61" t="s">
        <v>110</v>
      </c>
      <c r="AF6" s="130">
        <v>0.1</v>
      </c>
    </row>
    <row r="7" spans="2:32" ht="66" customHeight="1" x14ac:dyDescent="0.2">
      <c r="B7" s="672"/>
      <c r="C7" s="664" t="s">
        <v>18</v>
      </c>
      <c r="D7" s="60" t="s">
        <v>11</v>
      </c>
      <c r="E7" s="61" t="s">
        <v>111</v>
      </c>
      <c r="F7" s="130"/>
      <c r="H7" s="672"/>
      <c r="I7" s="664" t="s">
        <v>18</v>
      </c>
      <c r="J7" s="60" t="s">
        <v>11</v>
      </c>
      <c r="K7" s="61" t="s">
        <v>111</v>
      </c>
      <c r="L7" s="130"/>
      <c r="O7" s="672"/>
      <c r="P7" s="664" t="s">
        <v>18</v>
      </c>
      <c r="Q7" s="60" t="s">
        <v>11</v>
      </c>
      <c r="R7" s="61" t="s">
        <v>111</v>
      </c>
      <c r="S7" s="130"/>
      <c r="U7" s="672"/>
      <c r="V7" s="664" t="s">
        <v>18</v>
      </c>
      <c r="W7" s="60" t="s">
        <v>11</v>
      </c>
      <c r="X7" s="61" t="s">
        <v>111</v>
      </c>
      <c r="Y7" s="130">
        <v>0.25</v>
      </c>
      <c r="AB7" s="672"/>
      <c r="AC7" s="664" t="s">
        <v>18</v>
      </c>
      <c r="AD7" s="60" t="s">
        <v>11</v>
      </c>
      <c r="AE7" s="61" t="s">
        <v>111</v>
      </c>
      <c r="AF7" s="130">
        <v>0.25</v>
      </c>
    </row>
    <row r="8" spans="2:32" ht="43.5" customHeight="1" x14ac:dyDescent="0.2">
      <c r="B8" s="673"/>
      <c r="C8" s="666"/>
      <c r="D8" s="60" t="s">
        <v>10</v>
      </c>
      <c r="E8" s="61" t="s">
        <v>112</v>
      </c>
      <c r="F8" s="130">
        <v>0.15</v>
      </c>
      <c r="H8" s="673"/>
      <c r="I8" s="666"/>
      <c r="J8" s="60" t="s">
        <v>10</v>
      </c>
      <c r="K8" s="61" t="s">
        <v>112</v>
      </c>
      <c r="L8" s="130">
        <v>0.15</v>
      </c>
      <c r="O8" s="673"/>
      <c r="P8" s="666"/>
      <c r="Q8" s="60" t="s">
        <v>10</v>
      </c>
      <c r="R8" s="61" t="s">
        <v>112</v>
      </c>
      <c r="S8" s="130">
        <v>0.15</v>
      </c>
      <c r="U8" s="673"/>
      <c r="V8" s="666"/>
      <c r="W8" s="60" t="s">
        <v>10</v>
      </c>
      <c r="X8" s="61" t="s">
        <v>112</v>
      </c>
      <c r="Y8" s="130"/>
      <c r="AB8" s="673"/>
      <c r="AC8" s="666"/>
      <c r="AD8" s="60" t="s">
        <v>10</v>
      </c>
      <c r="AE8" s="61" t="s">
        <v>112</v>
      </c>
      <c r="AF8" s="130">
        <v>0.15</v>
      </c>
    </row>
    <row r="9" spans="2:32" ht="52.5" customHeight="1" x14ac:dyDescent="0.2">
      <c r="B9" s="671" t="s">
        <v>113</v>
      </c>
      <c r="C9" s="664" t="s">
        <v>19</v>
      </c>
      <c r="D9" s="60" t="s">
        <v>20</v>
      </c>
      <c r="E9" s="61" t="s">
        <v>114</v>
      </c>
      <c r="F9" s="131" t="s">
        <v>29</v>
      </c>
      <c r="H9" s="671" t="s">
        <v>113</v>
      </c>
      <c r="I9" s="664" t="s">
        <v>19</v>
      </c>
      <c r="J9" s="60" t="s">
        <v>20</v>
      </c>
      <c r="K9" s="61" t="s">
        <v>114</v>
      </c>
      <c r="L9" s="131" t="s">
        <v>29</v>
      </c>
      <c r="O9" s="671" t="s">
        <v>113</v>
      </c>
      <c r="P9" s="664" t="s">
        <v>19</v>
      </c>
      <c r="Q9" s="60" t="s">
        <v>20</v>
      </c>
      <c r="R9" s="61" t="s">
        <v>114</v>
      </c>
      <c r="S9" s="131" t="s">
        <v>29</v>
      </c>
      <c r="U9" s="671" t="s">
        <v>113</v>
      </c>
      <c r="V9" s="664" t="s">
        <v>19</v>
      </c>
      <c r="W9" s="60" t="s">
        <v>20</v>
      </c>
      <c r="X9" s="61" t="s">
        <v>114</v>
      </c>
      <c r="Y9" s="131" t="s">
        <v>29</v>
      </c>
      <c r="AB9" s="671" t="s">
        <v>113</v>
      </c>
      <c r="AC9" s="664" t="s">
        <v>19</v>
      </c>
      <c r="AD9" s="60" t="s">
        <v>20</v>
      </c>
      <c r="AE9" s="61" t="s">
        <v>114</v>
      </c>
      <c r="AF9" s="131" t="s">
        <v>115</v>
      </c>
    </row>
    <row r="10" spans="2:32" ht="66" customHeight="1" x14ac:dyDescent="0.2">
      <c r="B10" s="672"/>
      <c r="C10" s="666"/>
      <c r="D10" s="60" t="s">
        <v>21</v>
      </c>
      <c r="E10" s="61" t="s">
        <v>116</v>
      </c>
      <c r="F10" s="131" t="s">
        <v>115</v>
      </c>
      <c r="H10" s="672"/>
      <c r="I10" s="666"/>
      <c r="J10" s="60" t="s">
        <v>21</v>
      </c>
      <c r="K10" s="61" t="s">
        <v>116</v>
      </c>
      <c r="L10" s="131" t="s">
        <v>115</v>
      </c>
      <c r="O10" s="672"/>
      <c r="P10" s="666"/>
      <c r="Q10" s="60" t="s">
        <v>21</v>
      </c>
      <c r="R10" s="61" t="s">
        <v>116</v>
      </c>
      <c r="S10" s="131" t="s">
        <v>115</v>
      </c>
      <c r="U10" s="672"/>
      <c r="V10" s="666"/>
      <c r="W10" s="60" t="s">
        <v>21</v>
      </c>
      <c r="X10" s="61" t="s">
        <v>116</v>
      </c>
      <c r="Y10" s="131" t="s">
        <v>115</v>
      </c>
      <c r="AB10" s="672"/>
      <c r="AC10" s="666"/>
      <c r="AD10" s="60" t="s">
        <v>21</v>
      </c>
      <c r="AE10" s="61" t="s">
        <v>116</v>
      </c>
      <c r="AF10" s="131" t="s">
        <v>115</v>
      </c>
    </row>
    <row r="11" spans="2:32" ht="35.25" customHeight="1" x14ac:dyDescent="0.2">
      <c r="B11" s="672"/>
      <c r="C11" s="664" t="s">
        <v>22</v>
      </c>
      <c r="D11" s="60" t="s">
        <v>23</v>
      </c>
      <c r="E11" s="61" t="s">
        <v>117</v>
      </c>
      <c r="F11" s="131" t="s">
        <v>29</v>
      </c>
      <c r="H11" s="672"/>
      <c r="I11" s="664" t="s">
        <v>22</v>
      </c>
      <c r="J11" s="60" t="s">
        <v>23</v>
      </c>
      <c r="K11" s="61" t="s">
        <v>117</v>
      </c>
      <c r="L11" s="131" t="s">
        <v>29</v>
      </c>
      <c r="O11" s="672"/>
      <c r="P11" s="664" t="s">
        <v>22</v>
      </c>
      <c r="Q11" s="60" t="s">
        <v>23</v>
      </c>
      <c r="R11" s="61" t="s">
        <v>117</v>
      </c>
      <c r="S11" s="131" t="s">
        <v>29</v>
      </c>
      <c r="U11" s="672"/>
      <c r="V11" s="664" t="s">
        <v>22</v>
      </c>
      <c r="W11" s="60" t="s">
        <v>23</v>
      </c>
      <c r="X11" s="61" t="s">
        <v>117</v>
      </c>
      <c r="Y11" s="131" t="s">
        <v>29</v>
      </c>
      <c r="AB11" s="672"/>
      <c r="AC11" s="664" t="s">
        <v>22</v>
      </c>
      <c r="AD11" s="60" t="s">
        <v>23</v>
      </c>
      <c r="AE11" s="61" t="s">
        <v>117</v>
      </c>
      <c r="AF11" s="131" t="s">
        <v>115</v>
      </c>
    </row>
    <row r="12" spans="2:32" ht="35.25" customHeight="1" x14ac:dyDescent="0.2">
      <c r="B12" s="672"/>
      <c r="C12" s="666"/>
      <c r="D12" s="60" t="s">
        <v>24</v>
      </c>
      <c r="E12" s="61" t="s">
        <v>118</v>
      </c>
      <c r="F12" s="131" t="s">
        <v>115</v>
      </c>
      <c r="H12" s="672"/>
      <c r="I12" s="666"/>
      <c r="J12" s="60" t="s">
        <v>24</v>
      </c>
      <c r="K12" s="61" t="s">
        <v>118</v>
      </c>
      <c r="L12" s="131" t="s">
        <v>115</v>
      </c>
      <c r="O12" s="672"/>
      <c r="P12" s="666"/>
      <c r="Q12" s="60" t="s">
        <v>24</v>
      </c>
      <c r="R12" s="61" t="s">
        <v>118</v>
      </c>
      <c r="S12" s="131" t="s">
        <v>115</v>
      </c>
      <c r="U12" s="672"/>
      <c r="V12" s="666"/>
      <c r="W12" s="60" t="s">
        <v>24</v>
      </c>
      <c r="X12" s="61" t="s">
        <v>118</v>
      </c>
      <c r="Y12" s="131" t="s">
        <v>115</v>
      </c>
      <c r="AB12" s="672"/>
      <c r="AC12" s="666"/>
      <c r="AD12" s="60" t="s">
        <v>24</v>
      </c>
      <c r="AE12" s="61" t="s">
        <v>118</v>
      </c>
      <c r="AF12" s="131" t="s">
        <v>115</v>
      </c>
    </row>
    <row r="13" spans="2:32" ht="83.25" customHeight="1" x14ac:dyDescent="0.2">
      <c r="B13" s="672"/>
      <c r="C13" s="664" t="s">
        <v>25</v>
      </c>
      <c r="D13" s="60" t="s">
        <v>26</v>
      </c>
      <c r="E13" s="61" t="s">
        <v>119</v>
      </c>
      <c r="F13" s="131" t="s">
        <v>115</v>
      </c>
      <c r="H13" s="672"/>
      <c r="I13" s="664" t="s">
        <v>25</v>
      </c>
      <c r="J13" s="60" t="s">
        <v>26</v>
      </c>
      <c r="K13" s="61" t="s">
        <v>264</v>
      </c>
      <c r="L13" s="131" t="s">
        <v>29</v>
      </c>
      <c r="O13" s="672"/>
      <c r="P13" s="664" t="s">
        <v>25</v>
      </c>
      <c r="Q13" s="60" t="s">
        <v>26</v>
      </c>
      <c r="R13" s="61" t="s">
        <v>119</v>
      </c>
      <c r="S13" s="131" t="s">
        <v>29</v>
      </c>
      <c r="U13" s="672"/>
      <c r="V13" s="664" t="s">
        <v>25</v>
      </c>
      <c r="W13" s="60" t="s">
        <v>26</v>
      </c>
      <c r="X13" s="61" t="s">
        <v>119</v>
      </c>
      <c r="Y13" s="131" t="s">
        <v>29</v>
      </c>
      <c r="AB13" s="672"/>
      <c r="AC13" s="664" t="s">
        <v>25</v>
      </c>
      <c r="AD13" s="60" t="s">
        <v>26</v>
      </c>
      <c r="AE13" s="61" t="s">
        <v>119</v>
      </c>
      <c r="AF13" s="131" t="s">
        <v>115</v>
      </c>
    </row>
    <row r="14" spans="2:32" ht="66" customHeight="1" x14ac:dyDescent="0.2">
      <c r="B14" s="672"/>
      <c r="C14" s="665"/>
      <c r="D14" s="60" t="s">
        <v>27</v>
      </c>
      <c r="E14" s="61" t="s">
        <v>120</v>
      </c>
      <c r="F14" s="131" t="s">
        <v>29</v>
      </c>
      <c r="H14" s="672"/>
      <c r="I14" s="665"/>
      <c r="J14" s="60" t="s">
        <v>27</v>
      </c>
      <c r="K14" s="61" t="s">
        <v>120</v>
      </c>
      <c r="L14" s="131" t="s">
        <v>115</v>
      </c>
      <c r="O14" s="672"/>
      <c r="P14" s="665"/>
      <c r="Q14" s="60" t="s">
        <v>27</v>
      </c>
      <c r="R14" s="61" t="s">
        <v>120</v>
      </c>
      <c r="S14" s="131" t="s">
        <v>115</v>
      </c>
      <c r="U14" s="672"/>
      <c r="V14" s="665"/>
      <c r="W14" s="60" t="s">
        <v>27</v>
      </c>
      <c r="X14" s="61" t="s">
        <v>120</v>
      </c>
      <c r="Y14" s="131" t="s">
        <v>115</v>
      </c>
      <c r="AB14" s="672"/>
      <c r="AC14" s="665"/>
      <c r="AD14" s="60" t="s">
        <v>27</v>
      </c>
      <c r="AE14" s="61" t="s">
        <v>120</v>
      </c>
      <c r="AF14" s="131" t="s">
        <v>115</v>
      </c>
    </row>
    <row r="15" spans="2:32" ht="36.75" customHeight="1" x14ac:dyDescent="0.2">
      <c r="B15" s="674"/>
      <c r="C15" s="675"/>
      <c r="D15" s="132" t="s">
        <v>28</v>
      </c>
      <c r="E15" s="133" t="s">
        <v>121</v>
      </c>
      <c r="F15" s="134" t="s">
        <v>115</v>
      </c>
      <c r="H15" s="674"/>
      <c r="I15" s="675"/>
      <c r="J15" s="132" t="s">
        <v>28</v>
      </c>
      <c r="K15" s="133" t="s">
        <v>121</v>
      </c>
      <c r="L15" s="134" t="s">
        <v>115</v>
      </c>
      <c r="O15" s="674"/>
      <c r="P15" s="675"/>
      <c r="Q15" s="132" t="s">
        <v>28</v>
      </c>
      <c r="R15" s="133" t="s">
        <v>121</v>
      </c>
      <c r="S15" s="134" t="s">
        <v>115</v>
      </c>
      <c r="U15" s="674"/>
      <c r="V15" s="675"/>
      <c r="W15" s="132" t="s">
        <v>28</v>
      </c>
      <c r="X15" s="133" t="s">
        <v>121</v>
      </c>
      <c r="Y15" s="134" t="s">
        <v>115</v>
      </c>
      <c r="AB15" s="674"/>
      <c r="AC15" s="675"/>
      <c r="AD15" s="132" t="s">
        <v>28</v>
      </c>
      <c r="AE15" s="133" t="s">
        <v>121</v>
      </c>
      <c r="AF15" s="134" t="s">
        <v>115</v>
      </c>
    </row>
    <row r="16" spans="2:32" x14ac:dyDescent="0.2">
      <c r="B16" s="669" t="s">
        <v>122</v>
      </c>
      <c r="C16" s="669"/>
      <c r="D16" s="669"/>
      <c r="E16" s="669"/>
      <c r="F16" s="669"/>
      <c r="H16" s="669" t="s">
        <v>122</v>
      </c>
      <c r="I16" s="669"/>
      <c r="J16" s="669"/>
      <c r="K16" s="669"/>
      <c r="L16" s="669"/>
      <c r="O16" s="669" t="s">
        <v>122</v>
      </c>
      <c r="P16" s="669"/>
      <c r="Q16" s="669"/>
      <c r="R16" s="669"/>
      <c r="S16" s="669"/>
      <c r="U16" s="669" t="s">
        <v>122</v>
      </c>
      <c r="V16" s="669"/>
      <c r="W16" s="669"/>
      <c r="X16" s="669"/>
      <c r="Y16" s="669"/>
      <c r="AB16" s="669" t="s">
        <v>122</v>
      </c>
      <c r="AC16" s="669"/>
      <c r="AD16" s="669"/>
      <c r="AE16" s="669"/>
      <c r="AF16" s="669"/>
    </row>
    <row r="17" spans="2:32" x14ac:dyDescent="0.2">
      <c r="B17" s="660" t="s">
        <v>123</v>
      </c>
      <c r="C17" s="660"/>
      <c r="D17" s="660"/>
      <c r="E17" s="660"/>
      <c r="F17" s="660"/>
      <c r="H17" s="660" t="s">
        <v>123</v>
      </c>
      <c r="I17" s="660"/>
      <c r="J17" s="660"/>
      <c r="K17" s="660"/>
      <c r="L17" s="660"/>
      <c r="O17" s="660" t="s">
        <v>123</v>
      </c>
      <c r="P17" s="660"/>
      <c r="Q17" s="660"/>
      <c r="R17" s="660"/>
      <c r="S17" s="660"/>
      <c r="U17" s="660" t="s">
        <v>123</v>
      </c>
      <c r="V17" s="660"/>
      <c r="W17" s="660"/>
      <c r="X17" s="660"/>
      <c r="Y17" s="660"/>
      <c r="AB17" s="660" t="s">
        <v>123</v>
      </c>
      <c r="AC17" s="660"/>
      <c r="AD17" s="660"/>
      <c r="AE17" s="660"/>
      <c r="AF17" s="660"/>
    </row>
    <row r="18" spans="2:32" x14ac:dyDescent="0.2">
      <c r="B18" s="21" t="s">
        <v>49</v>
      </c>
      <c r="H18" s="21" t="s">
        <v>49</v>
      </c>
      <c r="O18" s="21" t="s">
        <v>49</v>
      </c>
      <c r="U18" s="21" t="s">
        <v>49</v>
      </c>
      <c r="AB18" s="21" t="s">
        <v>49</v>
      </c>
    </row>
  </sheetData>
  <mergeCells count="52">
    <mergeCell ref="H1:J1"/>
    <mergeCell ref="U17:Y17"/>
    <mergeCell ref="AB3:AD3"/>
    <mergeCell ref="AB4:AB8"/>
    <mergeCell ref="AC4:AC6"/>
    <mergeCell ref="AC7:AC8"/>
    <mergeCell ref="AB9:AB15"/>
    <mergeCell ref="AC9:AC10"/>
    <mergeCell ref="AC11:AC12"/>
    <mergeCell ref="AC13:AC15"/>
    <mergeCell ref="AB16:AF16"/>
    <mergeCell ref="AB17:AF17"/>
    <mergeCell ref="U3:W3"/>
    <mergeCell ref="U4:U8"/>
    <mergeCell ref="V4:V6"/>
    <mergeCell ref="V7:V8"/>
    <mergeCell ref="U9:U15"/>
    <mergeCell ref="V9:V10"/>
    <mergeCell ref="V11:V12"/>
    <mergeCell ref="V13:V15"/>
    <mergeCell ref="H16:L16"/>
    <mergeCell ref="I9:I10"/>
    <mergeCell ref="I11:I12"/>
    <mergeCell ref="I13:I15"/>
    <mergeCell ref="U16:Y16"/>
    <mergeCell ref="H17:L17"/>
    <mergeCell ref="O3:Q3"/>
    <mergeCell ref="O4:O8"/>
    <mergeCell ref="P4:P6"/>
    <mergeCell ref="P7:P8"/>
    <mergeCell ref="O9:O15"/>
    <mergeCell ref="P9:P10"/>
    <mergeCell ref="P11:P12"/>
    <mergeCell ref="P13:P15"/>
    <mergeCell ref="O16:S16"/>
    <mergeCell ref="O17:S17"/>
    <mergeCell ref="H3:J3"/>
    <mergeCell ref="H4:H8"/>
    <mergeCell ref="I4:I6"/>
    <mergeCell ref="I7:I8"/>
    <mergeCell ref="H9:H15"/>
    <mergeCell ref="B1:D1"/>
    <mergeCell ref="B16:F16"/>
    <mergeCell ref="B17:F17"/>
    <mergeCell ref="B3:D3"/>
    <mergeCell ref="B4:B8"/>
    <mergeCell ref="C4:C6"/>
    <mergeCell ref="C7:C8"/>
    <mergeCell ref="B9:B15"/>
    <mergeCell ref="C9:C10"/>
    <mergeCell ref="C11:C12"/>
    <mergeCell ref="C13:C1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2"/>
  <sheetViews>
    <sheetView workbookViewId="0">
      <selection activeCell="B12" sqref="B12:C12"/>
    </sheetView>
  </sheetViews>
  <sheetFormatPr baseColWidth="10" defaultRowHeight="15" x14ac:dyDescent="0.25"/>
  <cols>
    <col min="2" max="2" width="45.140625" customWidth="1"/>
    <col min="3" max="3" width="72" customWidth="1"/>
  </cols>
  <sheetData>
    <row r="1" spans="2:3" ht="16.5" x14ac:dyDescent="0.3">
      <c r="B1" s="28" t="s">
        <v>91</v>
      </c>
    </row>
    <row r="3" spans="2:3" ht="28.5" customHeight="1" x14ac:dyDescent="0.25">
      <c r="B3" s="412" t="s">
        <v>81</v>
      </c>
      <c r="C3" s="29" t="s">
        <v>82</v>
      </c>
    </row>
    <row r="4" spans="2:3" ht="31.5" x14ac:dyDescent="0.25">
      <c r="B4" s="413" t="s">
        <v>83</v>
      </c>
      <c r="C4" s="30" t="s">
        <v>820</v>
      </c>
    </row>
    <row r="5" spans="2:3" ht="78.75" x14ac:dyDescent="0.25">
      <c r="B5" s="413" t="s">
        <v>817</v>
      </c>
      <c r="C5" s="30" t="s">
        <v>84</v>
      </c>
    </row>
    <row r="6" spans="2:3" ht="31.5" x14ac:dyDescent="0.25">
      <c r="B6" s="413" t="s">
        <v>85</v>
      </c>
      <c r="C6" s="30" t="s">
        <v>86</v>
      </c>
    </row>
    <row r="7" spans="2:3" ht="47.25" x14ac:dyDescent="0.25">
      <c r="B7" s="413" t="s">
        <v>87</v>
      </c>
      <c r="C7" s="30" t="s">
        <v>88</v>
      </c>
    </row>
    <row r="8" spans="2:3" ht="31.5" x14ac:dyDescent="0.25">
      <c r="B8" s="413" t="s">
        <v>821</v>
      </c>
      <c r="C8" s="30" t="s">
        <v>90</v>
      </c>
    </row>
    <row r="9" spans="2:3" ht="48" customHeight="1" x14ac:dyDescent="0.25">
      <c r="B9" s="413" t="s">
        <v>132</v>
      </c>
      <c r="C9" s="30" t="s">
        <v>822</v>
      </c>
    </row>
    <row r="10" spans="2:3" ht="39.75" customHeight="1" x14ac:dyDescent="0.25">
      <c r="B10" s="413" t="s">
        <v>818</v>
      </c>
      <c r="C10" s="30" t="s">
        <v>823</v>
      </c>
    </row>
    <row r="11" spans="2:3" ht="46.5" customHeight="1" x14ac:dyDescent="0.25">
      <c r="B11" s="413" t="s">
        <v>824</v>
      </c>
      <c r="C11" s="30" t="s">
        <v>819</v>
      </c>
    </row>
    <row r="12" spans="2:3" ht="65.25" customHeight="1" x14ac:dyDescent="0.25">
      <c r="B12" s="413" t="s">
        <v>994</v>
      </c>
      <c r="C12" s="30" t="s">
        <v>996</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22"/>
  <sheetViews>
    <sheetView workbookViewId="0">
      <selection activeCell="F4" sqref="F4"/>
    </sheetView>
  </sheetViews>
  <sheetFormatPr baseColWidth="10" defaultRowHeight="12.75" x14ac:dyDescent="0.2"/>
  <cols>
    <col min="1" max="2" width="11.42578125" style="21"/>
    <col min="3" max="3" width="27.85546875" style="21" customWidth="1"/>
    <col min="4" max="4" width="11.140625" style="21" customWidth="1"/>
    <col min="5" max="5" width="41.42578125" style="21" customWidth="1"/>
    <col min="6" max="6" width="23.140625" style="21" customWidth="1"/>
    <col min="7" max="16384" width="11.42578125" style="21"/>
  </cols>
  <sheetData>
    <row r="2" spans="2:5" x14ac:dyDescent="0.2">
      <c r="B2" s="21" t="s">
        <v>80</v>
      </c>
    </row>
    <row r="4" spans="2:5" ht="35.25" customHeight="1" x14ac:dyDescent="0.2">
      <c r="B4" s="22" t="s">
        <v>51</v>
      </c>
      <c r="C4" s="22" t="s">
        <v>52</v>
      </c>
      <c r="D4" s="22"/>
      <c r="E4" s="22" t="s">
        <v>53</v>
      </c>
    </row>
    <row r="5" spans="2:5" s="23" customFormat="1" ht="36.75" customHeight="1" x14ac:dyDescent="0.25">
      <c r="B5" s="487" t="s">
        <v>6</v>
      </c>
      <c r="C5" s="490" t="s">
        <v>54</v>
      </c>
      <c r="D5" s="16"/>
      <c r="E5" s="16" t="s">
        <v>55</v>
      </c>
    </row>
    <row r="6" spans="2:5" ht="37.5" customHeight="1" x14ac:dyDescent="0.2">
      <c r="B6" s="488"/>
      <c r="C6" s="491"/>
      <c r="D6" s="24"/>
      <c r="E6" s="16" t="s">
        <v>56</v>
      </c>
    </row>
    <row r="7" spans="2:5" ht="28.5" customHeight="1" x14ac:dyDescent="0.2">
      <c r="B7" s="488"/>
      <c r="C7" s="491"/>
      <c r="D7" s="24"/>
      <c r="E7" s="16" t="s">
        <v>57</v>
      </c>
    </row>
    <row r="8" spans="2:5" ht="96" customHeight="1" x14ac:dyDescent="0.2">
      <c r="B8" s="489"/>
      <c r="C8" s="492"/>
      <c r="D8" s="24"/>
      <c r="E8" s="16" t="s">
        <v>133</v>
      </c>
    </row>
    <row r="9" spans="2:5" ht="39.75" customHeight="1" x14ac:dyDescent="0.2">
      <c r="B9" s="490" t="s">
        <v>58</v>
      </c>
      <c r="C9" s="490" t="s">
        <v>59</v>
      </c>
      <c r="D9" s="24"/>
      <c r="E9" s="16" t="s">
        <v>60</v>
      </c>
    </row>
    <row r="10" spans="2:5" ht="39.75" customHeight="1" x14ac:dyDescent="0.2">
      <c r="B10" s="488"/>
      <c r="C10" s="491"/>
      <c r="D10" s="24"/>
      <c r="E10" s="25" t="s">
        <v>61</v>
      </c>
    </row>
    <row r="11" spans="2:5" ht="39.75" customHeight="1" x14ac:dyDescent="0.2">
      <c r="B11" s="488"/>
      <c r="C11" s="491"/>
      <c r="D11" s="24"/>
      <c r="E11" s="26" t="s">
        <v>62</v>
      </c>
    </row>
    <row r="12" spans="2:5" ht="49.5" customHeight="1" x14ac:dyDescent="0.2">
      <c r="B12" s="487" t="s">
        <v>63</v>
      </c>
      <c r="C12" s="490" t="s">
        <v>64</v>
      </c>
      <c r="D12" s="24"/>
      <c r="E12" s="16" t="s">
        <v>65</v>
      </c>
    </row>
    <row r="13" spans="2:5" ht="49.5" customHeight="1" x14ac:dyDescent="0.2">
      <c r="B13" s="488"/>
      <c r="C13" s="491"/>
      <c r="D13" s="24"/>
      <c r="E13" s="27" t="s">
        <v>66</v>
      </c>
    </row>
    <row r="14" spans="2:5" ht="49.5" customHeight="1" x14ac:dyDescent="0.2">
      <c r="B14" s="488"/>
      <c r="C14" s="491"/>
      <c r="D14" s="24"/>
      <c r="E14" s="27" t="s">
        <v>67</v>
      </c>
    </row>
    <row r="15" spans="2:5" ht="49.5" customHeight="1" x14ac:dyDescent="0.2">
      <c r="B15" s="489"/>
      <c r="C15" s="492"/>
      <c r="D15" s="24"/>
      <c r="E15" s="27" t="s">
        <v>68</v>
      </c>
    </row>
    <row r="16" spans="2:5" ht="49.5" customHeight="1" x14ac:dyDescent="0.2">
      <c r="B16" s="487" t="s">
        <v>69</v>
      </c>
      <c r="C16" s="490" t="s">
        <v>70</v>
      </c>
      <c r="D16" s="24"/>
      <c r="E16" s="16" t="s">
        <v>71</v>
      </c>
    </row>
    <row r="17" spans="2:5" ht="49.5" customHeight="1" x14ac:dyDescent="0.2">
      <c r="B17" s="488"/>
      <c r="C17" s="491"/>
      <c r="D17" s="24"/>
      <c r="E17" s="27" t="s">
        <v>72</v>
      </c>
    </row>
    <row r="18" spans="2:5" ht="49.5" customHeight="1" x14ac:dyDescent="0.2">
      <c r="B18" s="488"/>
      <c r="C18" s="491"/>
      <c r="D18" s="24"/>
      <c r="E18" s="27" t="s">
        <v>73</v>
      </c>
    </row>
    <row r="19" spans="2:5" ht="49.5" customHeight="1" x14ac:dyDescent="0.2">
      <c r="B19" s="489"/>
      <c r="C19" s="492"/>
      <c r="D19" s="24"/>
      <c r="E19" s="27" t="s">
        <v>74</v>
      </c>
    </row>
    <row r="20" spans="2:5" ht="49.5" customHeight="1" x14ac:dyDescent="0.2">
      <c r="B20" s="487" t="s">
        <v>75</v>
      </c>
      <c r="C20" s="490" t="s">
        <v>76</v>
      </c>
      <c r="D20" s="24"/>
      <c r="E20" s="16" t="s">
        <v>77</v>
      </c>
    </row>
    <row r="21" spans="2:5" ht="49.5" customHeight="1" x14ac:dyDescent="0.2">
      <c r="B21" s="488"/>
      <c r="C21" s="491"/>
      <c r="D21" s="24"/>
      <c r="E21" s="27" t="s">
        <v>78</v>
      </c>
    </row>
    <row r="22" spans="2:5" ht="49.5" customHeight="1" x14ac:dyDescent="0.2">
      <c r="B22" s="489"/>
      <c r="C22" s="492"/>
      <c r="D22" s="24"/>
      <c r="E22" s="27" t="s">
        <v>79</v>
      </c>
    </row>
  </sheetData>
  <mergeCells count="10">
    <mergeCell ref="B16:B19"/>
    <mergeCell ref="C16:C19"/>
    <mergeCell ref="B20:B22"/>
    <mergeCell ref="C20:C22"/>
    <mergeCell ref="B5:B8"/>
    <mergeCell ref="C5:C8"/>
    <mergeCell ref="B9:B11"/>
    <mergeCell ref="C9:C11"/>
    <mergeCell ref="B12:B15"/>
    <mergeCell ref="C12:C1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4"/>
  <sheetViews>
    <sheetView topLeftCell="B1" zoomScale="120" zoomScaleNormal="120" workbookViewId="0">
      <selection activeCell="F3" sqref="F3"/>
    </sheetView>
  </sheetViews>
  <sheetFormatPr baseColWidth="10" defaultRowHeight="15" x14ac:dyDescent="0.25"/>
  <cols>
    <col min="1" max="1" width="37.7109375" customWidth="1"/>
    <col min="2" max="2" width="47.28515625" customWidth="1"/>
    <col min="3" max="3" width="15.42578125" customWidth="1"/>
    <col min="4" max="4" width="19.42578125" customWidth="1"/>
    <col min="5" max="5" width="7.85546875" customWidth="1"/>
    <col min="6" max="6" width="8.42578125" customWidth="1"/>
  </cols>
  <sheetData>
    <row r="1" spans="1:6" ht="15.75" thickBot="1" x14ac:dyDescent="0.3"/>
    <row r="2" spans="1:6" ht="21.75" customHeight="1" thickBot="1" x14ac:dyDescent="0.3">
      <c r="A2" s="90" t="s">
        <v>146</v>
      </c>
      <c r="B2" s="677" t="s">
        <v>152</v>
      </c>
      <c r="C2" s="678"/>
      <c r="D2" s="678"/>
      <c r="E2" s="678"/>
      <c r="F2" s="154" t="s">
        <v>153</v>
      </c>
    </row>
    <row r="3" spans="1:6" ht="16.5" customHeight="1" x14ac:dyDescent="0.25">
      <c r="A3" s="685" t="s">
        <v>265</v>
      </c>
      <c r="B3" s="679" t="str">
        <f>'MAPA RIESGOS US'!O11</f>
        <v>Revisión, actualización y  desarrollo del proceso de Pensamiento y Direccionamiento Estratégico, para la formulación e implementación de la Planeación Estratégica Institucional.</v>
      </c>
      <c r="C3" s="681" t="s">
        <v>154</v>
      </c>
      <c r="D3" s="88" t="s">
        <v>156</v>
      </c>
      <c r="E3" s="139" t="s">
        <v>29</v>
      </c>
      <c r="F3" s="138">
        <v>0.25</v>
      </c>
    </row>
    <row r="4" spans="1:6" ht="16.5" x14ac:dyDescent="0.25">
      <c r="A4" s="686"/>
      <c r="B4" s="680"/>
      <c r="C4" s="682"/>
      <c r="D4" s="87" t="s">
        <v>16</v>
      </c>
      <c r="E4" s="86"/>
      <c r="F4" s="137"/>
    </row>
    <row r="5" spans="1:6" ht="17.25" thickBot="1" x14ac:dyDescent="0.3">
      <c r="A5" s="686"/>
      <c r="B5" s="680"/>
      <c r="C5" s="683"/>
      <c r="D5" s="143" t="s">
        <v>17</v>
      </c>
      <c r="E5" s="144"/>
      <c r="F5" s="164"/>
    </row>
    <row r="6" spans="1:6" ht="19.5" customHeight="1" x14ac:dyDescent="0.25">
      <c r="A6" s="686"/>
      <c r="B6" s="680"/>
      <c r="C6" s="681" t="s">
        <v>155</v>
      </c>
      <c r="D6" s="147" t="s">
        <v>157</v>
      </c>
      <c r="E6" s="139"/>
      <c r="F6" s="138"/>
    </row>
    <row r="7" spans="1:6" ht="19.5" customHeight="1" thickBot="1" x14ac:dyDescent="0.3">
      <c r="A7" s="686"/>
      <c r="B7" s="680"/>
      <c r="C7" s="683"/>
      <c r="D7" s="143" t="s">
        <v>10</v>
      </c>
      <c r="E7" s="148" t="s">
        <v>29</v>
      </c>
      <c r="F7" s="145">
        <v>0.15</v>
      </c>
    </row>
    <row r="8" spans="1:6" ht="16.5" x14ac:dyDescent="0.25">
      <c r="A8" s="686"/>
      <c r="B8" s="680"/>
      <c r="C8" s="681" t="s">
        <v>19</v>
      </c>
      <c r="D8" s="88" t="s">
        <v>20</v>
      </c>
      <c r="E8" s="139" t="s">
        <v>29</v>
      </c>
      <c r="F8" s="138"/>
    </row>
    <row r="9" spans="1:6" ht="17.25" thickBot="1" x14ac:dyDescent="0.3">
      <c r="A9" s="686"/>
      <c r="B9" s="680"/>
      <c r="C9" s="683"/>
      <c r="D9" s="143" t="s">
        <v>21</v>
      </c>
      <c r="E9" s="142"/>
      <c r="F9" s="145"/>
    </row>
    <row r="10" spans="1:6" ht="16.5" x14ac:dyDescent="0.25">
      <c r="A10" s="686"/>
      <c r="B10" s="680"/>
      <c r="C10" s="681" t="s">
        <v>22</v>
      </c>
      <c r="D10" s="88" t="s">
        <v>23</v>
      </c>
      <c r="E10" s="139" t="s">
        <v>29</v>
      </c>
      <c r="F10" s="138"/>
    </row>
    <row r="11" spans="1:6" ht="17.25" thickBot="1" x14ac:dyDescent="0.3">
      <c r="A11" s="686"/>
      <c r="B11" s="680"/>
      <c r="C11" s="683"/>
      <c r="D11" s="143" t="s">
        <v>24</v>
      </c>
      <c r="E11" s="142"/>
      <c r="F11" s="145"/>
    </row>
    <row r="12" spans="1:6" ht="16.5" x14ac:dyDescent="0.25">
      <c r="A12" s="686"/>
      <c r="B12" s="680"/>
      <c r="C12" s="681" t="s">
        <v>160</v>
      </c>
      <c r="D12" s="88" t="s">
        <v>158</v>
      </c>
      <c r="E12" s="139" t="s">
        <v>29</v>
      </c>
      <c r="F12" s="138"/>
    </row>
    <row r="13" spans="1:6" ht="17.25" thickBot="1" x14ac:dyDescent="0.3">
      <c r="A13" s="686"/>
      <c r="B13" s="680"/>
      <c r="C13" s="683"/>
      <c r="D13" s="143" t="s">
        <v>159</v>
      </c>
      <c r="E13" s="142"/>
      <c r="F13" s="145"/>
    </row>
    <row r="14" spans="1:6" ht="16.5" thickBot="1" x14ac:dyDescent="0.3">
      <c r="A14" s="687"/>
      <c r="B14" s="98" t="s">
        <v>161</v>
      </c>
      <c r="C14" s="149"/>
      <c r="D14" s="149"/>
      <c r="E14" s="150"/>
      <c r="F14" s="151">
        <f>SUM(F3:F13)</f>
        <v>0.4</v>
      </c>
    </row>
    <row r="16" spans="1:6" ht="15.75" thickBot="1" x14ac:dyDescent="0.3"/>
    <row r="17" spans="1:6" ht="23.25" customHeight="1" thickBot="1" x14ac:dyDescent="0.3">
      <c r="A17" s="90" t="s">
        <v>146</v>
      </c>
      <c r="B17" s="688" t="s">
        <v>152</v>
      </c>
      <c r="C17" s="689"/>
      <c r="D17" s="689"/>
      <c r="E17" s="690"/>
      <c r="F17" s="154" t="s">
        <v>153</v>
      </c>
    </row>
    <row r="18" spans="1:6" ht="16.5" customHeight="1" x14ac:dyDescent="0.25">
      <c r="A18" s="691" t="s">
        <v>266</v>
      </c>
      <c r="B18" s="694" t="s">
        <v>267</v>
      </c>
      <c r="C18" s="696" t="s">
        <v>154</v>
      </c>
      <c r="D18" s="146" t="s">
        <v>156</v>
      </c>
      <c r="E18" s="152"/>
      <c r="F18" s="153"/>
    </row>
    <row r="19" spans="1:6" ht="16.5" x14ac:dyDescent="0.25">
      <c r="A19" s="692"/>
      <c r="B19" s="695"/>
      <c r="C19" s="676"/>
      <c r="D19" s="87" t="s">
        <v>16</v>
      </c>
      <c r="E19" s="156" t="s">
        <v>29</v>
      </c>
      <c r="F19" s="236">
        <v>0.15</v>
      </c>
    </row>
    <row r="20" spans="1:6" ht="16.5" x14ac:dyDescent="0.25">
      <c r="A20" s="692"/>
      <c r="B20" s="695"/>
      <c r="C20" s="676"/>
      <c r="D20" s="87" t="s">
        <v>17</v>
      </c>
      <c r="E20" s="157"/>
      <c r="F20" s="97"/>
    </row>
    <row r="21" spans="1:6" ht="33" x14ac:dyDescent="0.25">
      <c r="A21" s="692"/>
      <c r="B21" s="695"/>
      <c r="C21" s="676" t="s">
        <v>155</v>
      </c>
      <c r="D21" s="87" t="s">
        <v>157</v>
      </c>
      <c r="E21" s="156"/>
      <c r="F21" s="82"/>
    </row>
    <row r="22" spans="1:6" ht="16.5" x14ac:dyDescent="0.25">
      <c r="A22" s="692"/>
      <c r="B22" s="695"/>
      <c r="C22" s="676"/>
      <c r="D22" s="87" t="s">
        <v>10</v>
      </c>
      <c r="E22" s="86" t="s">
        <v>29</v>
      </c>
      <c r="F22" s="97">
        <v>0.15</v>
      </c>
    </row>
    <row r="23" spans="1:6" ht="16.5" x14ac:dyDescent="0.25">
      <c r="A23" s="692"/>
      <c r="B23" s="695"/>
      <c r="C23" s="676" t="s">
        <v>19</v>
      </c>
      <c r="D23" s="87" t="s">
        <v>20</v>
      </c>
      <c r="E23" s="156" t="s">
        <v>29</v>
      </c>
      <c r="F23" s="82"/>
    </row>
    <row r="24" spans="1:6" ht="16.5" x14ac:dyDescent="0.25">
      <c r="A24" s="692"/>
      <c r="B24" s="695"/>
      <c r="C24" s="676"/>
      <c r="D24" s="87" t="s">
        <v>21</v>
      </c>
      <c r="E24" s="156"/>
      <c r="F24" s="82"/>
    </row>
    <row r="25" spans="1:6" ht="16.5" x14ac:dyDescent="0.25">
      <c r="A25" s="692"/>
      <c r="B25" s="695"/>
      <c r="C25" s="676" t="s">
        <v>22</v>
      </c>
      <c r="D25" s="87" t="s">
        <v>23</v>
      </c>
      <c r="E25" s="156" t="s">
        <v>29</v>
      </c>
      <c r="F25" s="82"/>
    </row>
    <row r="26" spans="1:6" ht="16.5" x14ac:dyDescent="0.25">
      <c r="A26" s="692"/>
      <c r="B26" s="695"/>
      <c r="C26" s="676"/>
      <c r="D26" s="87" t="s">
        <v>24</v>
      </c>
      <c r="E26" s="156"/>
      <c r="F26" s="82"/>
    </row>
    <row r="27" spans="1:6" ht="16.5" x14ac:dyDescent="0.25">
      <c r="A27" s="692"/>
      <c r="B27" s="695"/>
      <c r="C27" s="676" t="s">
        <v>160</v>
      </c>
      <c r="D27" s="87" t="s">
        <v>158</v>
      </c>
      <c r="E27" s="156" t="s">
        <v>29</v>
      </c>
      <c r="F27" s="82"/>
    </row>
    <row r="28" spans="1:6" ht="16.5" x14ac:dyDescent="0.25">
      <c r="A28" s="692"/>
      <c r="B28" s="695"/>
      <c r="C28" s="676"/>
      <c r="D28" s="87" t="s">
        <v>159</v>
      </c>
      <c r="E28" s="156"/>
      <c r="F28" s="82"/>
    </row>
    <row r="29" spans="1:6" ht="17.25" thickBot="1" x14ac:dyDescent="0.3">
      <c r="A29" s="693"/>
      <c r="B29" s="98" t="s">
        <v>204</v>
      </c>
      <c r="C29" s="83"/>
      <c r="D29" s="83"/>
      <c r="E29" s="83"/>
      <c r="F29" s="99">
        <f>SUM(F18:F28)</f>
        <v>0.3</v>
      </c>
    </row>
    <row r="31" spans="1:6" ht="15.75" thickBot="1" x14ac:dyDescent="0.3"/>
    <row r="32" spans="1:6" ht="20.25" customHeight="1" thickBot="1" x14ac:dyDescent="0.3">
      <c r="A32" s="90" t="s">
        <v>146</v>
      </c>
      <c r="B32" s="688" t="s">
        <v>152</v>
      </c>
      <c r="C32" s="689"/>
      <c r="D32" s="689"/>
      <c r="E32" s="690"/>
      <c r="F32" s="90" t="s">
        <v>153</v>
      </c>
    </row>
    <row r="33" spans="1:6" ht="19.5" customHeight="1" x14ac:dyDescent="0.25">
      <c r="A33" s="691" t="str">
        <f>'MAPA RIESGOS US'!F12</f>
        <v>Posibilidad de perdida reputacional y económica por uso de mecanismos de administración de riesgos inadecuados y deficiente detección temprana de riesgos, debido a la falta de actualización de las herramientas para la gestión y Administración de Riesgos en la entidad</v>
      </c>
      <c r="B33" s="694" t="s">
        <v>243</v>
      </c>
      <c r="C33" s="696" t="s">
        <v>154</v>
      </c>
      <c r="D33" s="146" t="s">
        <v>156</v>
      </c>
      <c r="E33" s="152"/>
      <c r="F33" s="158"/>
    </row>
    <row r="34" spans="1:6" ht="19.5" customHeight="1" x14ac:dyDescent="0.25">
      <c r="A34" s="692"/>
      <c r="B34" s="695"/>
      <c r="C34" s="676"/>
      <c r="D34" s="87" t="s">
        <v>16</v>
      </c>
      <c r="E34" s="86" t="s">
        <v>29</v>
      </c>
      <c r="F34" s="159">
        <v>0.15</v>
      </c>
    </row>
    <row r="35" spans="1:6" ht="19.5" customHeight="1" x14ac:dyDescent="0.25">
      <c r="A35" s="692"/>
      <c r="B35" s="695"/>
      <c r="C35" s="676"/>
      <c r="D35" s="87" t="s">
        <v>17</v>
      </c>
      <c r="E35" s="86"/>
      <c r="F35" s="136"/>
    </row>
    <row r="36" spans="1:6" ht="19.5" customHeight="1" x14ac:dyDescent="0.25">
      <c r="A36" s="692"/>
      <c r="B36" s="695"/>
      <c r="C36" s="676" t="s">
        <v>155</v>
      </c>
      <c r="D36" s="87" t="s">
        <v>164</v>
      </c>
      <c r="E36" s="141"/>
      <c r="F36" s="159"/>
    </row>
    <row r="37" spans="1:6" ht="19.5" customHeight="1" x14ac:dyDescent="0.25">
      <c r="A37" s="692"/>
      <c r="B37" s="695"/>
      <c r="C37" s="676"/>
      <c r="D37" s="87" t="s">
        <v>10</v>
      </c>
      <c r="E37" s="86" t="s">
        <v>29</v>
      </c>
      <c r="F37" s="136">
        <v>0.15</v>
      </c>
    </row>
    <row r="38" spans="1:6" ht="19.5" customHeight="1" x14ac:dyDescent="0.25">
      <c r="A38" s="692"/>
      <c r="B38" s="695"/>
      <c r="C38" s="676" t="s">
        <v>19</v>
      </c>
      <c r="D38" s="87" t="s">
        <v>20</v>
      </c>
      <c r="E38" s="141"/>
      <c r="F38" s="159"/>
    </row>
    <row r="39" spans="1:6" ht="19.5" customHeight="1" x14ac:dyDescent="0.25">
      <c r="A39" s="692"/>
      <c r="B39" s="695"/>
      <c r="C39" s="676"/>
      <c r="D39" s="87" t="s">
        <v>21</v>
      </c>
      <c r="E39" s="141" t="s">
        <v>29</v>
      </c>
      <c r="F39" s="159"/>
    </row>
    <row r="40" spans="1:6" ht="19.5" customHeight="1" x14ac:dyDescent="0.25">
      <c r="A40" s="692"/>
      <c r="B40" s="695"/>
      <c r="C40" s="676" t="s">
        <v>22</v>
      </c>
      <c r="D40" s="87" t="s">
        <v>23</v>
      </c>
      <c r="E40" s="141" t="s">
        <v>29</v>
      </c>
      <c r="F40" s="159"/>
    </row>
    <row r="41" spans="1:6" ht="19.5" customHeight="1" x14ac:dyDescent="0.25">
      <c r="A41" s="692"/>
      <c r="B41" s="695"/>
      <c r="C41" s="676"/>
      <c r="D41" s="87" t="s">
        <v>24</v>
      </c>
      <c r="E41" s="141"/>
      <c r="F41" s="159"/>
    </row>
    <row r="42" spans="1:6" ht="19.5" customHeight="1" x14ac:dyDescent="0.25">
      <c r="A42" s="692"/>
      <c r="B42" s="695"/>
      <c r="C42" s="676" t="s">
        <v>160</v>
      </c>
      <c r="D42" s="87" t="s">
        <v>158</v>
      </c>
      <c r="E42" s="141" t="s">
        <v>29</v>
      </c>
      <c r="F42" s="159"/>
    </row>
    <row r="43" spans="1:6" ht="19.5" customHeight="1" thickBot="1" x14ac:dyDescent="0.3">
      <c r="A43" s="692"/>
      <c r="B43" s="697"/>
      <c r="C43" s="684"/>
      <c r="D43" s="92" t="s">
        <v>159</v>
      </c>
      <c r="E43" s="161"/>
      <c r="F43" s="160"/>
    </row>
    <row r="44" spans="1:6" ht="19.5" customHeight="1" thickBot="1" x14ac:dyDescent="0.3">
      <c r="A44" s="693"/>
      <c r="B44" s="192" t="s">
        <v>205</v>
      </c>
      <c r="C44" s="95"/>
      <c r="D44" s="95"/>
      <c r="E44" s="95"/>
      <c r="F44" s="100">
        <f>SUM(F33:F43)</f>
        <v>0.3</v>
      </c>
    </row>
    <row r="46" spans="1:6" ht="15.75" thickBot="1" x14ac:dyDescent="0.3"/>
    <row r="47" spans="1:6" ht="16.5" thickBot="1" x14ac:dyDescent="0.3">
      <c r="A47" s="101" t="s">
        <v>146</v>
      </c>
      <c r="B47" s="677" t="s">
        <v>152</v>
      </c>
      <c r="C47" s="678"/>
      <c r="D47" s="678"/>
      <c r="E47" s="678"/>
      <c r="F47" s="90" t="s">
        <v>153</v>
      </c>
    </row>
    <row r="48" spans="1:6" ht="16.5" customHeight="1" x14ac:dyDescent="0.25">
      <c r="A48" s="691" t="str">
        <f>'MAPA RIESGOS US'!F13</f>
        <v>Posibilidad de perdida económica y reputacional debido al  incumplimiento contractual en el marco de la agenda de asociatividad.</v>
      </c>
      <c r="B48" s="698" t="s">
        <v>253</v>
      </c>
      <c r="C48" s="699" t="s">
        <v>154</v>
      </c>
      <c r="D48" s="88" t="s">
        <v>156</v>
      </c>
      <c r="E48" s="81"/>
      <c r="F48" s="89"/>
    </row>
    <row r="49" spans="1:6" ht="16.5" x14ac:dyDescent="0.25">
      <c r="A49" s="692"/>
      <c r="B49" s="695"/>
      <c r="C49" s="676"/>
      <c r="D49" s="87" t="s">
        <v>16</v>
      </c>
      <c r="E49" s="86" t="s">
        <v>29</v>
      </c>
      <c r="F49" s="97">
        <v>0.15</v>
      </c>
    </row>
    <row r="50" spans="1:6" ht="16.5" x14ac:dyDescent="0.25">
      <c r="A50" s="692"/>
      <c r="B50" s="695"/>
      <c r="C50" s="676"/>
      <c r="D50" s="87" t="s">
        <v>17</v>
      </c>
      <c r="F50" s="97"/>
    </row>
    <row r="51" spans="1:6" ht="33" x14ac:dyDescent="0.25">
      <c r="A51" s="692"/>
      <c r="B51" s="695"/>
      <c r="C51" s="676" t="s">
        <v>155</v>
      </c>
      <c r="D51" s="87" t="s">
        <v>157</v>
      </c>
      <c r="E51" s="80"/>
      <c r="F51" s="82"/>
    </row>
    <row r="52" spans="1:6" ht="16.5" x14ac:dyDescent="0.25">
      <c r="A52" s="692"/>
      <c r="B52" s="695"/>
      <c r="C52" s="676"/>
      <c r="D52" s="87" t="s">
        <v>10</v>
      </c>
      <c r="E52" s="86" t="s">
        <v>29</v>
      </c>
      <c r="F52" s="97">
        <v>0.15</v>
      </c>
    </row>
    <row r="53" spans="1:6" ht="16.5" x14ac:dyDescent="0.25">
      <c r="A53" s="692"/>
      <c r="B53" s="695"/>
      <c r="C53" s="676" t="s">
        <v>19</v>
      </c>
      <c r="D53" s="87" t="s">
        <v>20</v>
      </c>
      <c r="E53" s="162" t="s">
        <v>29</v>
      </c>
      <c r="F53" s="82"/>
    </row>
    <row r="54" spans="1:6" ht="16.5" x14ac:dyDescent="0.25">
      <c r="A54" s="692"/>
      <c r="B54" s="695"/>
      <c r="C54" s="676"/>
      <c r="D54" s="87" t="s">
        <v>21</v>
      </c>
      <c r="E54" s="162"/>
      <c r="F54" s="82"/>
    </row>
    <row r="55" spans="1:6" ht="16.5" x14ac:dyDescent="0.25">
      <c r="A55" s="692"/>
      <c r="B55" s="695"/>
      <c r="C55" s="676" t="s">
        <v>22</v>
      </c>
      <c r="D55" s="87" t="s">
        <v>23</v>
      </c>
      <c r="E55" s="162" t="s">
        <v>29</v>
      </c>
      <c r="F55" s="82"/>
    </row>
    <row r="56" spans="1:6" ht="16.5" x14ac:dyDescent="0.25">
      <c r="A56" s="692"/>
      <c r="B56" s="695"/>
      <c r="C56" s="676"/>
      <c r="D56" s="87" t="s">
        <v>24</v>
      </c>
      <c r="E56" s="162"/>
      <c r="F56" s="82"/>
    </row>
    <row r="57" spans="1:6" ht="16.5" x14ac:dyDescent="0.25">
      <c r="A57" s="692"/>
      <c r="B57" s="695"/>
      <c r="C57" s="676" t="s">
        <v>160</v>
      </c>
      <c r="D57" s="87" t="s">
        <v>158</v>
      </c>
      <c r="E57" s="162" t="s">
        <v>29</v>
      </c>
      <c r="F57" s="82"/>
    </row>
    <row r="58" spans="1:6" ht="17.25" thickBot="1" x14ac:dyDescent="0.3">
      <c r="A58" s="692"/>
      <c r="B58" s="697"/>
      <c r="C58" s="684"/>
      <c r="D58" s="92" t="s">
        <v>159</v>
      </c>
      <c r="E58" s="93"/>
      <c r="F58" s="94"/>
    </row>
    <row r="59" spans="1:6" ht="17.25" thickBot="1" x14ac:dyDescent="0.3">
      <c r="A59" s="693"/>
      <c r="B59" s="96" t="s">
        <v>206</v>
      </c>
      <c r="C59" s="95"/>
      <c r="D59" s="95"/>
      <c r="E59" s="95"/>
      <c r="F59" s="100">
        <f>SUM(F48:F58)</f>
        <v>0.3</v>
      </c>
    </row>
    <row r="61" spans="1:6" ht="15.75" thickBot="1" x14ac:dyDescent="0.3"/>
    <row r="62" spans="1:6" ht="21" customHeight="1" thickBot="1" x14ac:dyDescent="0.3">
      <c r="A62" s="102" t="s">
        <v>146</v>
      </c>
      <c r="B62" s="688" t="s">
        <v>152</v>
      </c>
      <c r="C62" s="689"/>
      <c r="D62" s="689"/>
      <c r="E62" s="689"/>
      <c r="F62" s="154" t="s">
        <v>153</v>
      </c>
    </row>
    <row r="63" spans="1:6" ht="16.5" customHeight="1" x14ac:dyDescent="0.25">
      <c r="A63" s="691" t="s">
        <v>199</v>
      </c>
      <c r="B63" s="694" t="s">
        <v>208</v>
      </c>
      <c r="C63" s="696" t="s">
        <v>154</v>
      </c>
      <c r="D63" s="146" t="s">
        <v>156</v>
      </c>
      <c r="E63" s="155"/>
      <c r="F63" s="153"/>
    </row>
    <row r="64" spans="1:6" ht="16.5" x14ac:dyDescent="0.25">
      <c r="A64" s="692"/>
      <c r="B64" s="695"/>
      <c r="C64" s="676"/>
      <c r="D64" s="87" t="s">
        <v>16</v>
      </c>
      <c r="E64" s="162" t="s">
        <v>29</v>
      </c>
      <c r="F64" s="97">
        <v>0.15</v>
      </c>
    </row>
    <row r="65" spans="1:6" ht="16.5" x14ac:dyDescent="0.25">
      <c r="A65" s="692"/>
      <c r="B65" s="695"/>
      <c r="C65" s="676"/>
      <c r="D65" s="87" t="s">
        <v>17</v>
      </c>
      <c r="E65" s="140"/>
      <c r="F65" s="97"/>
    </row>
    <row r="66" spans="1:6" ht="33" x14ac:dyDescent="0.25">
      <c r="A66" s="692"/>
      <c r="B66" s="695"/>
      <c r="C66" s="676" t="s">
        <v>155</v>
      </c>
      <c r="D66" s="87" t="s">
        <v>157</v>
      </c>
      <c r="E66" s="162"/>
      <c r="F66" s="82"/>
    </row>
    <row r="67" spans="1:6" ht="16.5" x14ac:dyDescent="0.25">
      <c r="A67" s="692"/>
      <c r="B67" s="695"/>
      <c r="C67" s="676"/>
      <c r="D67" s="87" t="s">
        <v>10</v>
      </c>
      <c r="E67" s="140" t="s">
        <v>29</v>
      </c>
      <c r="F67" s="97">
        <v>0.15</v>
      </c>
    </row>
    <row r="68" spans="1:6" ht="16.5" x14ac:dyDescent="0.25">
      <c r="A68" s="692"/>
      <c r="B68" s="695"/>
      <c r="C68" s="676" t="s">
        <v>19</v>
      </c>
      <c r="D68" s="87" t="s">
        <v>20</v>
      </c>
      <c r="E68" s="162" t="s">
        <v>29</v>
      </c>
      <c r="F68" s="82"/>
    </row>
    <row r="69" spans="1:6" ht="16.5" x14ac:dyDescent="0.25">
      <c r="A69" s="692"/>
      <c r="B69" s="695"/>
      <c r="C69" s="676"/>
      <c r="D69" s="87" t="s">
        <v>21</v>
      </c>
      <c r="E69" s="162"/>
      <c r="F69" s="82"/>
    </row>
    <row r="70" spans="1:6" ht="16.5" x14ac:dyDescent="0.25">
      <c r="A70" s="692"/>
      <c r="B70" s="695"/>
      <c r="C70" s="676" t="s">
        <v>22</v>
      </c>
      <c r="D70" s="87" t="s">
        <v>23</v>
      </c>
      <c r="E70" s="162" t="s">
        <v>29</v>
      </c>
      <c r="F70" s="82"/>
    </row>
    <row r="71" spans="1:6" ht="16.5" x14ac:dyDescent="0.25">
      <c r="A71" s="692"/>
      <c r="B71" s="695"/>
      <c r="C71" s="676"/>
      <c r="D71" s="87" t="s">
        <v>24</v>
      </c>
      <c r="E71" s="162"/>
      <c r="F71" s="82"/>
    </row>
    <row r="72" spans="1:6" ht="16.5" x14ac:dyDescent="0.25">
      <c r="A72" s="692"/>
      <c r="B72" s="695"/>
      <c r="C72" s="676" t="s">
        <v>160</v>
      </c>
      <c r="D72" s="87" t="s">
        <v>158</v>
      </c>
      <c r="E72" s="162" t="s">
        <v>29</v>
      </c>
      <c r="F72" s="82"/>
    </row>
    <row r="73" spans="1:6" ht="17.25" thickBot="1" x14ac:dyDescent="0.3">
      <c r="A73" s="692"/>
      <c r="B73" s="697"/>
      <c r="C73" s="684"/>
      <c r="D73" s="92" t="s">
        <v>159</v>
      </c>
      <c r="E73" s="163"/>
      <c r="F73" s="94"/>
    </row>
    <row r="74" spans="1:6" ht="17.25" thickBot="1" x14ac:dyDescent="0.3">
      <c r="A74" s="693"/>
      <c r="B74" s="96" t="s">
        <v>207</v>
      </c>
      <c r="C74" s="95"/>
      <c r="D74" s="95"/>
      <c r="E74" s="95"/>
      <c r="F74" s="100">
        <f>SUM(F63:F73)</f>
        <v>0.3</v>
      </c>
    </row>
  </sheetData>
  <mergeCells count="40">
    <mergeCell ref="A33:A44"/>
    <mergeCell ref="A48:A59"/>
    <mergeCell ref="B62:E62"/>
    <mergeCell ref="A63:A74"/>
    <mergeCell ref="B63:B73"/>
    <mergeCell ref="C63:C65"/>
    <mergeCell ref="C66:C67"/>
    <mergeCell ref="C68:C69"/>
    <mergeCell ref="C70:C71"/>
    <mergeCell ref="C72:C73"/>
    <mergeCell ref="B47:E47"/>
    <mergeCell ref="B48:B58"/>
    <mergeCell ref="C48:C50"/>
    <mergeCell ref="C51:C52"/>
    <mergeCell ref="C53:C54"/>
    <mergeCell ref="C55:C56"/>
    <mergeCell ref="C57:C58"/>
    <mergeCell ref="A3:A14"/>
    <mergeCell ref="B17:E17"/>
    <mergeCell ref="A18:A29"/>
    <mergeCell ref="B18:B28"/>
    <mergeCell ref="C18:C20"/>
    <mergeCell ref="C21:C22"/>
    <mergeCell ref="C23:C24"/>
    <mergeCell ref="C25:C26"/>
    <mergeCell ref="C27:C28"/>
    <mergeCell ref="C42:C43"/>
    <mergeCell ref="B33:B43"/>
    <mergeCell ref="B32:E32"/>
    <mergeCell ref="C33:C35"/>
    <mergeCell ref="C36:C37"/>
    <mergeCell ref="C38:C39"/>
    <mergeCell ref="C40:C41"/>
    <mergeCell ref="B2:E2"/>
    <mergeCell ref="B3:B13"/>
    <mergeCell ref="C3:C5"/>
    <mergeCell ref="C6:C7"/>
    <mergeCell ref="C8:C9"/>
    <mergeCell ref="C10:C11"/>
    <mergeCell ref="C12:C1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8D592-84EE-4E70-BE22-F6247FC5FC16}">
  <dimension ref="B6:E16"/>
  <sheetViews>
    <sheetView workbookViewId="0">
      <selection activeCell="G17" sqref="G17"/>
    </sheetView>
  </sheetViews>
  <sheetFormatPr baseColWidth="10" defaultRowHeight="12.75" x14ac:dyDescent="0.2"/>
  <cols>
    <col min="1" max="1" width="11.42578125" style="770"/>
    <col min="2" max="2" width="34.28515625" style="770" customWidth="1"/>
    <col min="3" max="3" width="40.5703125" style="770" customWidth="1"/>
    <col min="4" max="5" width="34.28515625" style="770" customWidth="1"/>
    <col min="6" max="16384" width="11.42578125" style="770"/>
  </cols>
  <sheetData>
    <row r="6" spans="2:5" ht="16.5" x14ac:dyDescent="0.2">
      <c r="B6" s="769" t="s">
        <v>1001</v>
      </c>
      <c r="C6" s="769"/>
      <c r="D6" s="769"/>
      <c r="E6" s="769"/>
    </row>
    <row r="8" spans="2:5" ht="16.5" x14ac:dyDescent="0.2">
      <c r="B8" s="771" t="s">
        <v>1002</v>
      </c>
      <c r="C8" s="771" t="s">
        <v>1003</v>
      </c>
      <c r="D8" s="772" t="s">
        <v>1004</v>
      </c>
      <c r="E8" s="771" t="s">
        <v>1005</v>
      </c>
    </row>
    <row r="9" spans="2:5" ht="69" customHeight="1" x14ac:dyDescent="0.2">
      <c r="B9" s="773" t="s">
        <v>1007</v>
      </c>
      <c r="C9" s="774" t="s">
        <v>1008</v>
      </c>
      <c r="D9" s="775" t="s">
        <v>1009</v>
      </c>
      <c r="E9" s="775" t="s">
        <v>1006</v>
      </c>
    </row>
    <row r="10" spans="2:5" x14ac:dyDescent="0.2">
      <c r="B10" s="773"/>
      <c r="C10" s="774"/>
      <c r="D10" s="775"/>
      <c r="E10" s="775"/>
    </row>
    <row r="11" spans="2:5" x14ac:dyDescent="0.2">
      <c r="B11" s="775"/>
      <c r="C11" s="776"/>
      <c r="D11" s="775"/>
      <c r="E11" s="775"/>
    </row>
    <row r="12" spans="2:5" x14ac:dyDescent="0.2">
      <c r="B12" s="775"/>
      <c r="C12" s="776"/>
      <c r="D12" s="775"/>
      <c r="E12" s="775"/>
    </row>
    <row r="13" spans="2:5" x14ac:dyDescent="0.2">
      <c r="B13" s="775"/>
      <c r="C13" s="776"/>
      <c r="D13" s="775"/>
      <c r="E13" s="775"/>
    </row>
    <row r="14" spans="2:5" x14ac:dyDescent="0.2">
      <c r="B14" s="775"/>
      <c r="C14" s="776"/>
      <c r="D14" s="775"/>
      <c r="E14" s="775"/>
    </row>
    <row r="15" spans="2:5" x14ac:dyDescent="0.2">
      <c r="B15" s="775"/>
      <c r="C15" s="776"/>
      <c r="D15" s="775"/>
      <c r="E15" s="775"/>
    </row>
    <row r="16" spans="2:5" x14ac:dyDescent="0.2">
      <c r="B16" s="775"/>
      <c r="C16" s="776"/>
      <c r="D16" s="775"/>
      <c r="E16" s="775"/>
    </row>
  </sheetData>
  <mergeCells count="1">
    <mergeCell ref="B6:E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F93A-CE55-420E-A741-4F5C484F6804}">
  <sheetPr>
    <tabColor rgb="FF00B050"/>
  </sheetPr>
  <dimension ref="B1:Y121"/>
  <sheetViews>
    <sheetView zoomScale="80" zoomScaleNormal="80" workbookViewId="0">
      <selection activeCell="M74" sqref="M74:Q93"/>
    </sheetView>
  </sheetViews>
  <sheetFormatPr baseColWidth="10" defaultRowHeight="15" x14ac:dyDescent="0.25"/>
  <cols>
    <col min="2" max="2" width="23.5703125" customWidth="1"/>
    <col min="3" max="3" width="11.140625" style="201" customWidth="1"/>
    <col min="4" max="4" width="18.140625" customWidth="1"/>
    <col min="5" max="5" width="15" customWidth="1"/>
    <col min="6" max="6" width="21.85546875" customWidth="1"/>
    <col min="7" max="7" width="21.42578125" customWidth="1"/>
    <col min="8" max="8" width="16" customWidth="1"/>
    <col min="9" max="9" width="14.5703125" customWidth="1"/>
    <col min="10" max="10" width="17.85546875" customWidth="1"/>
    <col min="11" max="11" width="17.140625" customWidth="1"/>
    <col min="12" max="12" width="19.85546875" customWidth="1"/>
    <col min="13" max="13" width="25" customWidth="1"/>
    <col min="14" max="14" width="16.5703125" customWidth="1"/>
    <col min="15" max="15" width="14.140625" style="201" customWidth="1"/>
    <col min="16" max="16" width="16.7109375" style="201" customWidth="1"/>
    <col min="17" max="17" width="12.85546875" style="201" customWidth="1"/>
    <col min="18" max="18" width="13.42578125" style="201" customWidth="1"/>
    <col min="22" max="22" width="12.85546875" customWidth="1"/>
  </cols>
  <sheetData>
    <row r="1" spans="2:25" ht="15.75" thickBot="1" x14ac:dyDescent="0.3"/>
    <row r="2" spans="2:25" ht="15.75" customHeight="1" thickBot="1" x14ac:dyDescent="0.3">
      <c r="B2" s="723" t="s">
        <v>603</v>
      </c>
      <c r="C2" s="726" t="s">
        <v>604</v>
      </c>
      <c r="D2" s="727" t="s">
        <v>605</v>
      </c>
      <c r="E2" s="728"/>
      <c r="F2" s="729"/>
    </row>
    <row r="3" spans="2:25" ht="15.75" customHeight="1" x14ac:dyDescent="0.25">
      <c r="B3" s="724"/>
      <c r="C3" s="724"/>
      <c r="D3" s="730" t="s">
        <v>606</v>
      </c>
      <c r="E3" s="730" t="s">
        <v>607</v>
      </c>
      <c r="F3" s="730" t="s">
        <v>608</v>
      </c>
      <c r="G3" s="201"/>
      <c r="H3" s="719" t="s">
        <v>607</v>
      </c>
      <c r="I3" s="720"/>
      <c r="J3" s="720"/>
      <c r="K3" s="720"/>
      <c r="L3" s="721"/>
      <c r="M3" s="201"/>
      <c r="N3" s="719" t="s">
        <v>658</v>
      </c>
      <c r="O3" s="720"/>
      <c r="P3" s="720"/>
      <c r="Q3" s="720"/>
      <c r="R3" s="721"/>
    </row>
    <row r="4" spans="2:25" ht="31.5" customHeight="1" thickBot="1" x14ac:dyDescent="0.3">
      <c r="B4" s="725"/>
      <c r="C4" s="725"/>
      <c r="D4" s="731"/>
      <c r="E4" s="731"/>
      <c r="F4" s="731"/>
      <c r="H4" s="357" t="s">
        <v>168</v>
      </c>
      <c r="I4" s="366" t="s">
        <v>257</v>
      </c>
      <c r="J4" s="367" t="s">
        <v>214</v>
      </c>
      <c r="K4" s="360" t="s">
        <v>97</v>
      </c>
      <c r="L4" s="361" t="s">
        <v>98</v>
      </c>
      <c r="N4" s="294" t="s">
        <v>610</v>
      </c>
      <c r="O4" s="295" t="s">
        <v>609</v>
      </c>
      <c r="P4" s="414" t="s">
        <v>611</v>
      </c>
      <c r="Q4" s="296" t="s">
        <v>612</v>
      </c>
      <c r="R4" s="415" t="s">
        <v>613</v>
      </c>
      <c r="U4" s="368" t="s">
        <v>610</v>
      </c>
      <c r="V4" s="369" t="s">
        <v>609</v>
      </c>
      <c r="W4" s="370" t="s">
        <v>611</v>
      </c>
      <c r="X4" s="371" t="s">
        <v>612</v>
      </c>
      <c r="Y4" s="415" t="s">
        <v>613</v>
      </c>
    </row>
    <row r="5" spans="2:25" ht="25.5" customHeight="1" x14ac:dyDescent="0.25">
      <c r="B5" s="711" t="s">
        <v>614</v>
      </c>
      <c r="C5" s="708">
        <v>2</v>
      </c>
      <c r="D5" s="297" t="s">
        <v>93</v>
      </c>
      <c r="E5" s="298" t="s">
        <v>98</v>
      </c>
      <c r="F5" s="299" t="s">
        <v>99</v>
      </c>
      <c r="H5" s="141">
        <f>COUNTIF(E5:E57,E13)</f>
        <v>11</v>
      </c>
      <c r="I5" s="141">
        <f>COUNTIF(E5:E57,E16)</f>
        <v>9</v>
      </c>
      <c r="J5" s="141">
        <f>COUNTIF(E5:E57,E6)</f>
        <v>8</v>
      </c>
      <c r="K5" s="141">
        <f>COUNTIF(E5:E57,E10)</f>
        <v>13</v>
      </c>
      <c r="L5" s="141">
        <f>COUNTIF(E5:E57,E9)</f>
        <v>12</v>
      </c>
      <c r="N5" s="141">
        <f>COUNTIF(F5:F57,F20)</f>
        <v>19</v>
      </c>
      <c r="O5" s="141">
        <f>COUNTIF(F5:F57,F6)</f>
        <v>7</v>
      </c>
      <c r="P5" s="141">
        <f>COUNTIF(F5:F57,F7)</f>
        <v>15</v>
      </c>
      <c r="Q5" s="141">
        <f>COUNTIF(F5:F57,F5)</f>
        <v>12</v>
      </c>
      <c r="R5" s="352">
        <f>SUM(N5:Q5)</f>
        <v>53</v>
      </c>
      <c r="U5" s="383">
        <f>N6</f>
        <v>0.35849056603773582</v>
      </c>
      <c r="V5" s="384">
        <f>O6</f>
        <v>0.13207547169811321</v>
      </c>
      <c r="W5" s="385">
        <f>P6</f>
        <v>0.28301886792452829</v>
      </c>
      <c r="X5" s="409">
        <f>Q6</f>
        <v>0.22641509433962265</v>
      </c>
      <c r="Y5" s="416">
        <f>SUM(U5:X5)</f>
        <v>1</v>
      </c>
    </row>
    <row r="6" spans="2:25" ht="27" customHeight="1" thickBot="1" x14ac:dyDescent="0.3">
      <c r="B6" s="713"/>
      <c r="C6" s="710"/>
      <c r="D6" s="300" t="s">
        <v>93</v>
      </c>
      <c r="E6" s="301" t="s">
        <v>214</v>
      </c>
      <c r="F6" s="302" t="s">
        <v>101</v>
      </c>
      <c r="H6" s="303">
        <f>H5/$R$5</f>
        <v>0.20754716981132076</v>
      </c>
      <c r="I6" s="303">
        <f>I5/$R$5</f>
        <v>0.16981132075471697</v>
      </c>
      <c r="J6" s="303">
        <f>J5/$R$5</f>
        <v>0.15094339622641509</v>
      </c>
      <c r="K6" s="303">
        <f>K5/$R$5</f>
        <v>0.24528301886792453</v>
      </c>
      <c r="L6" s="303">
        <f>L5/$R$5</f>
        <v>0.22641509433962265</v>
      </c>
      <c r="N6" s="303">
        <f>N5/$R$5</f>
        <v>0.35849056603773582</v>
      </c>
      <c r="O6" s="303">
        <f>O5/$R$5</f>
        <v>0.13207547169811321</v>
      </c>
      <c r="P6" s="303">
        <f>P5/$R$5</f>
        <v>0.28301886792452829</v>
      </c>
      <c r="Q6" s="303">
        <f>Q5/$R$5</f>
        <v>0.22641509433962265</v>
      </c>
      <c r="R6" s="431">
        <f>R5/$R$5</f>
        <v>1</v>
      </c>
    </row>
    <row r="7" spans="2:25" ht="16.5" x14ac:dyDescent="0.25">
      <c r="B7" s="711" t="s">
        <v>615</v>
      </c>
      <c r="C7" s="708">
        <v>3</v>
      </c>
      <c r="D7" s="304" t="s">
        <v>93</v>
      </c>
      <c r="E7" s="305" t="s">
        <v>214</v>
      </c>
      <c r="F7" s="306" t="s">
        <v>100</v>
      </c>
      <c r="O7"/>
      <c r="P7"/>
      <c r="Q7"/>
      <c r="R7"/>
    </row>
    <row r="8" spans="2:25" ht="16.5" x14ac:dyDescent="0.25">
      <c r="B8" s="713"/>
      <c r="C8" s="709"/>
      <c r="D8" s="304" t="s">
        <v>93</v>
      </c>
      <c r="E8" s="307" t="s">
        <v>214</v>
      </c>
      <c r="F8" s="308" t="s">
        <v>100</v>
      </c>
      <c r="P8"/>
      <c r="Q8"/>
      <c r="R8"/>
    </row>
    <row r="9" spans="2:25" ht="23.25" customHeight="1" thickBot="1" x14ac:dyDescent="0.3">
      <c r="B9" s="713"/>
      <c r="C9" s="722"/>
      <c r="D9" s="301" t="s">
        <v>93</v>
      </c>
      <c r="E9" s="301" t="s">
        <v>98</v>
      </c>
      <c r="F9" s="302" t="s">
        <v>99</v>
      </c>
      <c r="P9"/>
      <c r="Q9"/>
      <c r="R9"/>
    </row>
    <row r="10" spans="2:25" ht="53.25" customHeight="1" thickBot="1" x14ac:dyDescent="0.3">
      <c r="B10" s="408" t="s">
        <v>616</v>
      </c>
      <c r="C10" s="407">
        <v>1</v>
      </c>
      <c r="D10" s="304" t="s">
        <v>93</v>
      </c>
      <c r="E10" s="305" t="s">
        <v>97</v>
      </c>
      <c r="F10" s="306" t="s">
        <v>100</v>
      </c>
      <c r="P10"/>
      <c r="Q10" s="309"/>
      <c r="R10"/>
    </row>
    <row r="11" spans="2:25" ht="36" customHeight="1" x14ac:dyDescent="0.25">
      <c r="B11" s="705" t="s">
        <v>617</v>
      </c>
      <c r="C11" s="708">
        <v>2</v>
      </c>
      <c r="D11" s="297" t="s">
        <v>94</v>
      </c>
      <c r="E11" s="298" t="s">
        <v>214</v>
      </c>
      <c r="F11" s="299" t="s">
        <v>101</v>
      </c>
    </row>
    <row r="12" spans="2:25" ht="42" customHeight="1" thickBot="1" x14ac:dyDescent="0.3">
      <c r="B12" s="707"/>
      <c r="C12" s="710"/>
      <c r="D12" s="300" t="s">
        <v>195</v>
      </c>
      <c r="E12" s="301" t="s">
        <v>97</v>
      </c>
      <c r="F12" s="302" t="s">
        <v>100</v>
      </c>
      <c r="R12"/>
    </row>
    <row r="13" spans="2:25" ht="36" customHeight="1" x14ac:dyDescent="0.25">
      <c r="B13" s="711" t="s">
        <v>645</v>
      </c>
      <c r="C13" s="708">
        <v>3</v>
      </c>
      <c r="D13" s="304" t="s">
        <v>93</v>
      </c>
      <c r="E13" s="305" t="s">
        <v>168</v>
      </c>
      <c r="F13" s="306" t="s">
        <v>102</v>
      </c>
      <c r="R13"/>
    </row>
    <row r="14" spans="2:25" ht="36" customHeight="1" x14ac:dyDescent="0.25">
      <c r="B14" s="712"/>
      <c r="C14" s="709"/>
      <c r="D14" s="333" t="s">
        <v>93</v>
      </c>
      <c r="E14" s="334" t="s">
        <v>97</v>
      </c>
      <c r="F14" s="432" t="s">
        <v>100</v>
      </c>
      <c r="R14"/>
    </row>
    <row r="15" spans="2:25" ht="38.25" customHeight="1" thickBot="1" x14ac:dyDescent="0.3">
      <c r="B15" s="712"/>
      <c r="C15" s="709"/>
      <c r="D15" s="300" t="s">
        <v>93</v>
      </c>
      <c r="E15" s="301" t="s">
        <v>214</v>
      </c>
      <c r="F15" s="302" t="s">
        <v>101</v>
      </c>
      <c r="R15"/>
    </row>
    <row r="16" spans="2:25" ht="30" customHeight="1" x14ac:dyDescent="0.25">
      <c r="B16" s="705" t="s">
        <v>622</v>
      </c>
      <c r="C16" s="708">
        <v>2</v>
      </c>
      <c r="D16" s="304" t="s">
        <v>93</v>
      </c>
      <c r="E16" s="305" t="s">
        <v>257</v>
      </c>
      <c r="F16" s="306" t="s">
        <v>102</v>
      </c>
      <c r="R16"/>
    </row>
    <row r="17" spans="2:18" ht="24.75" customHeight="1" thickBot="1" x14ac:dyDescent="0.3">
      <c r="B17" s="707"/>
      <c r="C17" s="710"/>
      <c r="D17" s="317" t="s">
        <v>93</v>
      </c>
      <c r="E17" s="301" t="s">
        <v>214</v>
      </c>
      <c r="F17" s="318" t="s">
        <v>101</v>
      </c>
      <c r="G17" s="319"/>
      <c r="R17"/>
    </row>
    <row r="18" spans="2:18" ht="22.5" customHeight="1" x14ac:dyDescent="0.25">
      <c r="B18" s="711" t="s">
        <v>623</v>
      </c>
      <c r="C18" s="708">
        <v>5</v>
      </c>
      <c r="D18" s="297" t="s">
        <v>93</v>
      </c>
      <c r="E18" s="298" t="s">
        <v>214</v>
      </c>
      <c r="F18" s="299" t="s">
        <v>101</v>
      </c>
      <c r="R18"/>
    </row>
    <row r="19" spans="2:18" ht="22.5" customHeight="1" x14ac:dyDescent="0.25">
      <c r="B19" s="706"/>
      <c r="C19" s="709"/>
      <c r="D19" s="313" t="s">
        <v>93</v>
      </c>
      <c r="E19" s="307" t="s">
        <v>97</v>
      </c>
      <c r="F19" s="308" t="s">
        <v>100</v>
      </c>
      <c r="R19"/>
    </row>
    <row r="20" spans="2:18" ht="22.5" customHeight="1" x14ac:dyDescent="0.25">
      <c r="B20" s="706"/>
      <c r="C20" s="709"/>
      <c r="D20" s="313" t="s">
        <v>93</v>
      </c>
      <c r="E20" s="307" t="s">
        <v>257</v>
      </c>
      <c r="F20" s="308" t="s">
        <v>102</v>
      </c>
      <c r="R20"/>
    </row>
    <row r="21" spans="2:18" ht="22.5" customHeight="1" x14ac:dyDescent="0.25">
      <c r="B21" s="706"/>
      <c r="C21" s="709"/>
      <c r="D21" s="313" t="s">
        <v>94</v>
      </c>
      <c r="E21" s="307" t="s">
        <v>257</v>
      </c>
      <c r="F21" s="308" t="s">
        <v>101</v>
      </c>
      <c r="R21"/>
    </row>
    <row r="22" spans="2:18" ht="22.5" customHeight="1" thickBot="1" x14ac:dyDescent="0.3">
      <c r="B22" s="714"/>
      <c r="C22" s="710"/>
      <c r="D22" s="300" t="s">
        <v>93</v>
      </c>
      <c r="E22" s="301" t="s">
        <v>168</v>
      </c>
      <c r="F22" s="302" t="s">
        <v>102</v>
      </c>
      <c r="R22"/>
    </row>
    <row r="23" spans="2:18" ht="41.25" customHeight="1" x14ac:dyDescent="0.25">
      <c r="B23" s="705" t="s">
        <v>624</v>
      </c>
      <c r="C23" s="708">
        <v>2</v>
      </c>
      <c r="D23" s="304" t="s">
        <v>94</v>
      </c>
      <c r="E23" s="305" t="s">
        <v>168</v>
      </c>
      <c r="F23" s="306" t="s">
        <v>102</v>
      </c>
      <c r="R23"/>
    </row>
    <row r="24" spans="2:18" ht="30.75" customHeight="1" thickBot="1" x14ac:dyDescent="0.3">
      <c r="B24" s="707"/>
      <c r="C24" s="710"/>
      <c r="D24" s="300" t="s">
        <v>94</v>
      </c>
      <c r="E24" s="301" t="s">
        <v>168</v>
      </c>
      <c r="F24" s="302" t="s">
        <v>102</v>
      </c>
      <c r="R24"/>
    </row>
    <row r="25" spans="2:18" ht="38.25" customHeight="1" x14ac:dyDescent="0.25">
      <c r="B25" s="711" t="s">
        <v>625</v>
      </c>
      <c r="C25" s="708">
        <v>4</v>
      </c>
      <c r="D25" s="304" t="s">
        <v>93</v>
      </c>
      <c r="E25" s="305" t="s">
        <v>168</v>
      </c>
      <c r="F25" s="320" t="s">
        <v>102</v>
      </c>
      <c r="R25"/>
    </row>
    <row r="26" spans="2:18" ht="32.25" customHeight="1" x14ac:dyDescent="0.25">
      <c r="B26" s="713"/>
      <c r="C26" s="709"/>
      <c r="D26" s="313" t="s">
        <v>93</v>
      </c>
      <c r="E26" s="307" t="s">
        <v>97</v>
      </c>
      <c r="F26" s="321" t="s">
        <v>100</v>
      </c>
      <c r="R26"/>
    </row>
    <row r="27" spans="2:18" ht="33" customHeight="1" x14ac:dyDescent="0.25">
      <c r="B27" s="713"/>
      <c r="C27" s="709"/>
      <c r="D27" s="313" t="s">
        <v>93</v>
      </c>
      <c r="E27" s="307" t="s">
        <v>257</v>
      </c>
      <c r="F27" s="321" t="s">
        <v>102</v>
      </c>
      <c r="K27" s="322"/>
      <c r="R27"/>
    </row>
    <row r="28" spans="2:18" ht="35.25" customHeight="1" thickBot="1" x14ac:dyDescent="0.3">
      <c r="B28" s="714"/>
      <c r="C28" s="710"/>
      <c r="D28" s="300" t="s">
        <v>93</v>
      </c>
      <c r="E28" s="301" t="s">
        <v>97</v>
      </c>
      <c r="F28" s="323" t="s">
        <v>100</v>
      </c>
      <c r="K28" s="322"/>
      <c r="R28"/>
    </row>
    <row r="29" spans="2:18" ht="28.5" customHeight="1" thickBot="1" x14ac:dyDescent="0.3">
      <c r="B29" s="705" t="s">
        <v>626</v>
      </c>
      <c r="C29" s="708">
        <v>6</v>
      </c>
      <c r="D29" s="372" t="s">
        <v>93</v>
      </c>
      <c r="E29" s="373" t="s">
        <v>168</v>
      </c>
      <c r="F29" s="374" t="s">
        <v>102</v>
      </c>
      <c r="K29" s="322"/>
      <c r="R29"/>
    </row>
    <row r="30" spans="2:18" ht="28.5" customHeight="1" thickBot="1" x14ac:dyDescent="0.3">
      <c r="B30" s="706"/>
      <c r="C30" s="709"/>
      <c r="D30" s="372" t="s">
        <v>93</v>
      </c>
      <c r="E30" s="373" t="s">
        <v>97</v>
      </c>
      <c r="F30" s="374" t="s">
        <v>100</v>
      </c>
      <c r="K30" s="322"/>
      <c r="R30"/>
    </row>
    <row r="31" spans="2:18" ht="28.5" customHeight="1" thickBot="1" x14ac:dyDescent="0.3">
      <c r="B31" s="706"/>
      <c r="C31" s="709"/>
      <c r="D31" s="372" t="s">
        <v>93</v>
      </c>
      <c r="E31" s="373" t="s">
        <v>257</v>
      </c>
      <c r="F31" s="374" t="s">
        <v>102</v>
      </c>
      <c r="K31" s="322"/>
      <c r="R31"/>
    </row>
    <row r="32" spans="2:18" ht="28.5" customHeight="1" thickBot="1" x14ac:dyDescent="0.3">
      <c r="B32" s="706"/>
      <c r="C32" s="709"/>
      <c r="D32" s="372" t="s">
        <v>195</v>
      </c>
      <c r="E32" s="373" t="s">
        <v>98</v>
      </c>
      <c r="F32" s="374" t="s">
        <v>99</v>
      </c>
      <c r="K32" s="322"/>
      <c r="R32"/>
    </row>
    <row r="33" spans="2:18" ht="28.5" customHeight="1" thickBot="1" x14ac:dyDescent="0.3">
      <c r="B33" s="706"/>
      <c r="C33" s="709"/>
      <c r="D33" s="372" t="s">
        <v>195</v>
      </c>
      <c r="E33" s="373" t="s">
        <v>98</v>
      </c>
      <c r="F33" s="374" t="s">
        <v>99</v>
      </c>
      <c r="K33" s="322"/>
      <c r="R33"/>
    </row>
    <row r="34" spans="2:18" ht="26.25" customHeight="1" thickBot="1" x14ac:dyDescent="0.3">
      <c r="B34" s="707"/>
      <c r="C34" s="710"/>
      <c r="D34" s="328" t="s">
        <v>195</v>
      </c>
      <c r="E34" s="329" t="s">
        <v>98</v>
      </c>
      <c r="F34" s="330" t="s">
        <v>99</v>
      </c>
      <c r="R34"/>
    </row>
    <row r="35" spans="2:18" ht="16.5" customHeight="1" x14ac:dyDescent="0.25">
      <c r="B35" s="705" t="s">
        <v>627</v>
      </c>
      <c r="C35" s="708">
        <v>6</v>
      </c>
      <c r="D35" s="304" t="s">
        <v>93</v>
      </c>
      <c r="E35" s="305" t="s">
        <v>214</v>
      </c>
      <c r="F35" s="306" t="s">
        <v>101</v>
      </c>
      <c r="P35"/>
      <c r="Q35"/>
      <c r="R35"/>
    </row>
    <row r="36" spans="2:18" ht="16.5" customHeight="1" x14ac:dyDescent="0.25">
      <c r="B36" s="706"/>
      <c r="C36" s="709"/>
      <c r="D36" s="313" t="s">
        <v>93</v>
      </c>
      <c r="E36" s="307" t="s">
        <v>257</v>
      </c>
      <c r="F36" s="308" t="s">
        <v>102</v>
      </c>
      <c r="P36"/>
      <c r="Q36"/>
      <c r="R36"/>
    </row>
    <row r="37" spans="2:18" ht="16.5" customHeight="1" x14ac:dyDescent="0.25">
      <c r="B37" s="706"/>
      <c r="C37" s="709"/>
      <c r="D37" s="313" t="s">
        <v>93</v>
      </c>
      <c r="E37" s="307" t="s">
        <v>257</v>
      </c>
      <c r="F37" s="308" t="s">
        <v>102</v>
      </c>
      <c r="P37"/>
      <c r="Q37"/>
      <c r="R37"/>
    </row>
    <row r="38" spans="2:18" ht="16.5" customHeight="1" x14ac:dyDescent="0.25">
      <c r="B38" s="706"/>
      <c r="C38" s="709"/>
      <c r="D38" s="410" t="s">
        <v>93</v>
      </c>
      <c r="E38" s="411" t="s">
        <v>168</v>
      </c>
      <c r="F38" s="335" t="s">
        <v>102</v>
      </c>
      <c r="P38"/>
      <c r="Q38"/>
      <c r="R38"/>
    </row>
    <row r="39" spans="2:18" ht="16.5" customHeight="1" x14ac:dyDescent="0.25">
      <c r="B39" s="706"/>
      <c r="C39" s="709"/>
      <c r="D39" s="410" t="s">
        <v>94</v>
      </c>
      <c r="E39" s="411" t="s">
        <v>168</v>
      </c>
      <c r="F39" s="335" t="s">
        <v>102</v>
      </c>
      <c r="P39"/>
      <c r="Q39"/>
      <c r="R39"/>
    </row>
    <row r="40" spans="2:18" ht="16.5" customHeight="1" thickBot="1" x14ac:dyDescent="0.3">
      <c r="B40" s="707"/>
      <c r="C40" s="710"/>
      <c r="D40" s="300" t="s">
        <v>93</v>
      </c>
      <c r="E40" s="301" t="s">
        <v>98</v>
      </c>
      <c r="F40" s="302" t="s">
        <v>99</v>
      </c>
      <c r="P40"/>
      <c r="Q40"/>
      <c r="R40"/>
    </row>
    <row r="41" spans="2:18" ht="16.5" customHeight="1" x14ac:dyDescent="0.25">
      <c r="B41" s="711" t="s">
        <v>628</v>
      </c>
      <c r="C41" s="708">
        <v>4</v>
      </c>
      <c r="D41" s="304" t="s">
        <v>93</v>
      </c>
      <c r="E41" s="305" t="s">
        <v>97</v>
      </c>
      <c r="F41" s="306" t="s">
        <v>100</v>
      </c>
      <c r="P41"/>
      <c r="Q41"/>
      <c r="R41"/>
    </row>
    <row r="42" spans="2:18" ht="16.5" customHeight="1" x14ac:dyDescent="0.25">
      <c r="B42" s="713"/>
      <c r="C42" s="709"/>
      <c r="D42" s="313" t="s">
        <v>93</v>
      </c>
      <c r="E42" s="307" t="s">
        <v>168</v>
      </c>
      <c r="F42" s="308" t="s">
        <v>102</v>
      </c>
      <c r="P42"/>
      <c r="Q42"/>
      <c r="R42"/>
    </row>
    <row r="43" spans="2:18" ht="16.5" customHeight="1" x14ac:dyDescent="0.25">
      <c r="B43" s="713"/>
      <c r="C43" s="709"/>
      <c r="D43" s="313" t="s">
        <v>93</v>
      </c>
      <c r="E43" s="307" t="s">
        <v>97</v>
      </c>
      <c r="F43" s="308" t="s">
        <v>100</v>
      </c>
      <c r="P43"/>
      <c r="Q43"/>
      <c r="R43"/>
    </row>
    <row r="44" spans="2:18" ht="16.5" customHeight="1" thickBot="1" x14ac:dyDescent="0.3">
      <c r="B44" s="714"/>
      <c r="C44" s="710"/>
      <c r="D44" s="300" t="s">
        <v>94</v>
      </c>
      <c r="E44" s="301" t="s">
        <v>97</v>
      </c>
      <c r="F44" s="302" t="s">
        <v>100</v>
      </c>
      <c r="P44"/>
      <c r="Q44"/>
      <c r="R44"/>
    </row>
    <row r="45" spans="2:18" ht="16.5" customHeight="1" x14ac:dyDescent="0.25">
      <c r="B45" s="705" t="s">
        <v>629</v>
      </c>
      <c r="C45" s="708">
        <v>3</v>
      </c>
      <c r="D45" s="304" t="s">
        <v>195</v>
      </c>
      <c r="E45" s="305" t="s">
        <v>98</v>
      </c>
      <c r="F45" s="306" t="s">
        <v>99</v>
      </c>
      <c r="P45"/>
      <c r="Q45"/>
      <c r="R45"/>
    </row>
    <row r="46" spans="2:18" ht="16.5" customHeight="1" x14ac:dyDescent="0.25">
      <c r="B46" s="706"/>
      <c r="C46" s="709"/>
      <c r="D46" s="313" t="s">
        <v>94</v>
      </c>
      <c r="E46" s="307" t="s">
        <v>98</v>
      </c>
      <c r="F46" s="308" t="s">
        <v>99</v>
      </c>
      <c r="P46"/>
      <c r="Q46"/>
      <c r="R46"/>
    </row>
    <row r="47" spans="2:18" ht="16.5" customHeight="1" thickBot="1" x14ac:dyDescent="0.3">
      <c r="B47" s="707"/>
      <c r="C47" s="710"/>
      <c r="D47" s="300" t="s">
        <v>195</v>
      </c>
      <c r="E47" s="301" t="s">
        <v>98</v>
      </c>
      <c r="F47" s="302" t="s">
        <v>99</v>
      </c>
      <c r="P47"/>
      <c r="Q47"/>
      <c r="R47"/>
    </row>
    <row r="48" spans="2:18" ht="16.5" customHeight="1" x14ac:dyDescent="0.25">
      <c r="B48" s="715" t="s">
        <v>630</v>
      </c>
      <c r="C48" s="708">
        <v>4</v>
      </c>
      <c r="D48" s="304" t="s">
        <v>93</v>
      </c>
      <c r="E48" s="305" t="s">
        <v>98</v>
      </c>
      <c r="F48" s="308" t="s">
        <v>99</v>
      </c>
      <c r="P48"/>
      <c r="Q48"/>
      <c r="R48"/>
    </row>
    <row r="49" spans="2:18" ht="16.5" customHeight="1" x14ac:dyDescent="0.25">
      <c r="B49" s="716"/>
      <c r="C49" s="718"/>
      <c r="D49" s="307" t="s">
        <v>93</v>
      </c>
      <c r="E49" s="307" t="s">
        <v>98</v>
      </c>
      <c r="F49" s="335" t="s">
        <v>99</v>
      </c>
      <c r="P49"/>
      <c r="Q49"/>
      <c r="R49"/>
    </row>
    <row r="50" spans="2:18" ht="16.5" customHeight="1" x14ac:dyDescent="0.25">
      <c r="B50" s="716"/>
      <c r="C50" s="718"/>
      <c r="D50" s="307" t="s">
        <v>195</v>
      </c>
      <c r="E50" s="307" t="s">
        <v>168</v>
      </c>
      <c r="F50" s="335" t="s">
        <v>102</v>
      </c>
      <c r="P50"/>
      <c r="Q50"/>
      <c r="R50"/>
    </row>
    <row r="51" spans="2:18" ht="16.5" customHeight="1" thickBot="1" x14ac:dyDescent="0.3">
      <c r="B51" s="717"/>
      <c r="C51" s="710"/>
      <c r="D51" s="300" t="s">
        <v>93</v>
      </c>
      <c r="E51" s="301" t="s">
        <v>98</v>
      </c>
      <c r="F51" s="302" t="s">
        <v>99</v>
      </c>
      <c r="O51"/>
      <c r="P51"/>
      <c r="Q51"/>
      <c r="R51"/>
    </row>
    <row r="52" spans="2:18" ht="16.5" x14ac:dyDescent="0.25">
      <c r="B52" s="711" t="s">
        <v>631</v>
      </c>
      <c r="C52" s="708">
        <v>3</v>
      </c>
      <c r="D52" s="304" t="s">
        <v>93</v>
      </c>
      <c r="E52" s="305" t="s">
        <v>97</v>
      </c>
      <c r="F52" s="306" t="s">
        <v>100</v>
      </c>
      <c r="P52"/>
      <c r="Q52"/>
      <c r="R52"/>
    </row>
    <row r="53" spans="2:18" ht="16.5" x14ac:dyDescent="0.25">
      <c r="B53" s="712"/>
      <c r="C53" s="709"/>
      <c r="D53" s="313" t="s">
        <v>93</v>
      </c>
      <c r="E53" s="307" t="s">
        <v>168</v>
      </c>
      <c r="F53" s="308" t="s">
        <v>102</v>
      </c>
      <c r="P53"/>
      <c r="Q53"/>
      <c r="R53"/>
    </row>
    <row r="54" spans="2:18" ht="17.25" thickBot="1" x14ac:dyDescent="0.3">
      <c r="B54" s="713"/>
      <c r="C54" s="709"/>
      <c r="D54" s="300" t="s">
        <v>93</v>
      </c>
      <c r="E54" s="301" t="s">
        <v>97</v>
      </c>
      <c r="F54" s="302" t="s">
        <v>100</v>
      </c>
      <c r="P54"/>
      <c r="Q54"/>
      <c r="R54"/>
    </row>
    <row r="55" spans="2:18" ht="16.5" x14ac:dyDescent="0.25">
      <c r="B55" s="711" t="s">
        <v>632</v>
      </c>
      <c r="C55" s="708">
        <v>3</v>
      </c>
      <c r="D55" s="304" t="s">
        <v>93</v>
      </c>
      <c r="E55" s="307" t="s">
        <v>97</v>
      </c>
      <c r="F55" s="306" t="s">
        <v>100</v>
      </c>
      <c r="P55"/>
      <c r="Q55"/>
      <c r="R55"/>
    </row>
    <row r="56" spans="2:18" ht="16.5" x14ac:dyDescent="0.25">
      <c r="B56" s="713"/>
      <c r="C56" s="709"/>
      <c r="D56" s="313" t="s">
        <v>93</v>
      </c>
      <c r="E56" s="307" t="s">
        <v>257</v>
      </c>
      <c r="F56" s="308" t="s">
        <v>102</v>
      </c>
      <c r="P56"/>
      <c r="Q56"/>
      <c r="R56"/>
    </row>
    <row r="57" spans="2:18" ht="17.25" thickBot="1" x14ac:dyDescent="0.3">
      <c r="B57" s="714"/>
      <c r="C57" s="710"/>
      <c r="D57" s="300" t="s">
        <v>93</v>
      </c>
      <c r="E57" s="301" t="s">
        <v>257</v>
      </c>
      <c r="F57" s="302" t="s">
        <v>102</v>
      </c>
      <c r="P57"/>
      <c r="Q57"/>
      <c r="R57"/>
    </row>
    <row r="58" spans="2:18" ht="24.75" customHeight="1" thickBot="1" x14ac:dyDescent="0.3">
      <c r="B58" s="336" t="s">
        <v>633</v>
      </c>
      <c r="C58" s="337">
        <f>SUM(C5:C57)</f>
        <v>53</v>
      </c>
      <c r="O58"/>
      <c r="P58"/>
      <c r="Q58"/>
      <c r="R58"/>
    </row>
    <row r="59" spans="2:18" ht="15" customHeight="1" x14ac:dyDescent="0.25"/>
    <row r="63" spans="2:18" ht="15.75" customHeight="1" x14ac:dyDescent="0.25">
      <c r="D63" s="338" t="s">
        <v>635</v>
      </c>
      <c r="E63" s="338" t="s">
        <v>607</v>
      </c>
      <c r="F63" s="338" t="s">
        <v>608</v>
      </c>
      <c r="G63" s="338" t="s">
        <v>636</v>
      </c>
      <c r="H63" s="338"/>
      <c r="I63" s="338"/>
      <c r="J63" s="338"/>
      <c r="K63" s="338"/>
      <c r="L63" s="339"/>
      <c r="M63" s="339"/>
      <c r="O63"/>
      <c r="P63"/>
      <c r="Q63"/>
      <c r="R63"/>
    </row>
    <row r="64" spans="2:18" ht="15.75" customHeight="1" x14ac:dyDescent="0.25">
      <c r="D64" s="357" t="s">
        <v>93</v>
      </c>
      <c r="E64" s="357" t="s">
        <v>168</v>
      </c>
      <c r="F64" s="362" t="s">
        <v>102</v>
      </c>
      <c r="G64" s="340" t="s">
        <v>637</v>
      </c>
      <c r="H64" s="341"/>
      <c r="I64" s="341"/>
      <c r="J64" s="341"/>
      <c r="K64" s="341"/>
      <c r="L64" s="342"/>
      <c r="M64" s="342"/>
      <c r="O64"/>
      <c r="P64"/>
      <c r="Q64"/>
      <c r="R64"/>
    </row>
    <row r="65" spans="4:18" ht="15.75" customHeight="1" x14ac:dyDescent="0.25">
      <c r="D65" s="358" t="s">
        <v>94</v>
      </c>
      <c r="E65" s="366" t="s">
        <v>257</v>
      </c>
      <c r="F65" s="363" t="s">
        <v>101</v>
      </c>
      <c r="G65" s="343" t="s">
        <v>638</v>
      </c>
      <c r="H65" s="344"/>
      <c r="I65" s="344"/>
      <c r="J65" s="344"/>
      <c r="K65" s="344"/>
      <c r="L65" s="342"/>
      <c r="M65" s="342"/>
      <c r="O65"/>
      <c r="P65"/>
      <c r="Q65"/>
      <c r="R65"/>
    </row>
    <row r="66" spans="4:18" ht="15.75" customHeight="1" x14ac:dyDescent="0.25">
      <c r="D66" s="359" t="s">
        <v>195</v>
      </c>
      <c r="E66" s="367" t="s">
        <v>214</v>
      </c>
      <c r="F66" s="364" t="s">
        <v>100</v>
      </c>
      <c r="G66" s="345" t="s">
        <v>34</v>
      </c>
      <c r="H66" s="346"/>
      <c r="I66" s="346"/>
      <c r="J66" s="346"/>
      <c r="K66" s="346"/>
      <c r="L66" s="342"/>
      <c r="M66" s="342"/>
      <c r="O66"/>
      <c r="P66"/>
      <c r="Q66"/>
      <c r="R66"/>
    </row>
    <row r="67" spans="4:18" ht="15.75" customHeight="1" x14ac:dyDescent="0.25">
      <c r="D67" s="360" t="s">
        <v>7</v>
      </c>
      <c r="E67" s="360" t="s">
        <v>97</v>
      </c>
      <c r="F67" s="365" t="s">
        <v>99</v>
      </c>
      <c r="G67" s="347" t="s">
        <v>639</v>
      </c>
      <c r="H67" s="348"/>
      <c r="I67" s="348"/>
      <c r="J67" s="348"/>
      <c r="K67" s="348"/>
      <c r="L67" s="349"/>
      <c r="M67" s="349"/>
      <c r="O67"/>
      <c r="P67"/>
      <c r="Q67"/>
      <c r="R67"/>
    </row>
    <row r="68" spans="4:18" ht="32.25" customHeight="1" x14ac:dyDescent="0.25">
      <c r="D68" s="361" t="s">
        <v>95</v>
      </c>
      <c r="E68" s="361" t="s">
        <v>98</v>
      </c>
      <c r="F68" s="350"/>
      <c r="G68" s="351"/>
      <c r="H68" s="351"/>
      <c r="I68" s="351"/>
      <c r="J68" s="351"/>
      <c r="K68" s="351"/>
      <c r="L68" s="351"/>
      <c r="M68" s="351"/>
      <c r="O68"/>
      <c r="P68"/>
      <c r="Q68"/>
      <c r="R68"/>
    </row>
    <row r="73" spans="4:18" ht="15.75" thickBot="1" x14ac:dyDescent="0.3"/>
    <row r="74" spans="4:18" ht="21" customHeight="1" thickBot="1" x14ac:dyDescent="0.3">
      <c r="M74" s="703" t="s">
        <v>603</v>
      </c>
      <c r="N74" s="700" t="s">
        <v>987</v>
      </c>
      <c r="O74" s="701"/>
      <c r="P74" s="701"/>
      <c r="Q74" s="702"/>
      <c r="R74"/>
    </row>
    <row r="75" spans="4:18" ht="22.5" customHeight="1" thickBot="1" x14ac:dyDescent="0.3">
      <c r="M75" s="704"/>
      <c r="N75" s="310" t="s">
        <v>618</v>
      </c>
      <c r="O75" s="311" t="s">
        <v>619</v>
      </c>
      <c r="P75" s="433" t="s">
        <v>620</v>
      </c>
      <c r="Q75" s="312" t="s">
        <v>621</v>
      </c>
      <c r="R75"/>
    </row>
    <row r="76" spans="4:18" ht="54" customHeight="1" thickBot="1" x14ac:dyDescent="0.3">
      <c r="M76" s="314" t="s">
        <v>614</v>
      </c>
      <c r="N76" s="315"/>
      <c r="O76" s="315">
        <v>1</v>
      </c>
      <c r="P76" s="315"/>
      <c r="Q76" s="316">
        <v>1</v>
      </c>
      <c r="R76"/>
    </row>
    <row r="77" spans="4:18" ht="60" customHeight="1" thickBot="1" x14ac:dyDescent="0.3">
      <c r="M77" s="314" t="s">
        <v>615</v>
      </c>
      <c r="N77" s="315"/>
      <c r="O77" s="315"/>
      <c r="P77" s="315">
        <v>2</v>
      </c>
      <c r="Q77" s="316">
        <v>1</v>
      </c>
      <c r="R77"/>
    </row>
    <row r="78" spans="4:18" ht="54.75" customHeight="1" thickBot="1" x14ac:dyDescent="0.3">
      <c r="M78" s="314" t="s">
        <v>616</v>
      </c>
      <c r="N78" s="315"/>
      <c r="O78" s="315"/>
      <c r="P78" s="315">
        <v>1</v>
      </c>
      <c r="Q78" s="316"/>
      <c r="R78"/>
    </row>
    <row r="79" spans="4:18" ht="51.75" customHeight="1" thickBot="1" x14ac:dyDescent="0.3">
      <c r="M79" s="314" t="s">
        <v>617</v>
      </c>
      <c r="N79" s="315"/>
      <c r="O79" s="315">
        <v>1</v>
      </c>
      <c r="P79" s="315">
        <v>1</v>
      </c>
      <c r="Q79" s="316"/>
      <c r="R79"/>
    </row>
    <row r="80" spans="4:18" ht="36.75" customHeight="1" thickBot="1" x14ac:dyDescent="0.3">
      <c r="M80" s="314" t="s">
        <v>645</v>
      </c>
      <c r="N80" s="315">
        <v>1</v>
      </c>
      <c r="O80" s="315">
        <v>1</v>
      </c>
      <c r="P80" s="315">
        <v>1</v>
      </c>
      <c r="Q80" s="316"/>
      <c r="R80"/>
    </row>
    <row r="81" spans="13:18" ht="36.75" customHeight="1" thickBot="1" x14ac:dyDescent="0.3">
      <c r="M81" s="314" t="s">
        <v>622</v>
      </c>
      <c r="N81" s="315">
        <v>1</v>
      </c>
      <c r="O81" s="315">
        <v>1</v>
      </c>
      <c r="P81" s="315"/>
      <c r="Q81" s="316"/>
      <c r="R81"/>
    </row>
    <row r="82" spans="13:18" ht="30.75" customHeight="1" thickBot="1" x14ac:dyDescent="0.3">
      <c r="M82" s="314" t="s">
        <v>623</v>
      </c>
      <c r="N82" s="315">
        <v>2</v>
      </c>
      <c r="O82" s="315">
        <v>2</v>
      </c>
      <c r="P82" s="315">
        <v>1</v>
      </c>
      <c r="Q82" s="316"/>
      <c r="R82"/>
    </row>
    <row r="83" spans="13:18" ht="32.25" customHeight="1" thickBot="1" x14ac:dyDescent="0.3">
      <c r="M83" s="314" t="s">
        <v>624</v>
      </c>
      <c r="N83" s="315">
        <v>2</v>
      </c>
      <c r="O83" s="315"/>
      <c r="P83" s="315"/>
      <c r="Q83" s="316"/>
      <c r="R83"/>
    </row>
    <row r="84" spans="13:18" ht="32.25" customHeight="1" thickBot="1" x14ac:dyDescent="0.3">
      <c r="M84" s="314" t="s">
        <v>625</v>
      </c>
      <c r="N84" s="315">
        <v>2</v>
      </c>
      <c r="O84" s="315"/>
      <c r="P84" s="315">
        <v>2</v>
      </c>
      <c r="Q84" s="316"/>
      <c r="R84"/>
    </row>
    <row r="85" spans="13:18" ht="32.25" customHeight="1" thickBot="1" x14ac:dyDescent="0.3">
      <c r="M85" s="314" t="s">
        <v>626</v>
      </c>
      <c r="N85" s="315">
        <v>2</v>
      </c>
      <c r="O85" s="315"/>
      <c r="P85" s="315">
        <v>1</v>
      </c>
      <c r="Q85" s="316">
        <v>3</v>
      </c>
      <c r="R85"/>
    </row>
    <row r="86" spans="13:18" ht="38.25" customHeight="1" thickBot="1" x14ac:dyDescent="0.3">
      <c r="M86" s="314" t="s">
        <v>627</v>
      </c>
      <c r="N86" s="315">
        <v>4</v>
      </c>
      <c r="O86" s="315">
        <v>1</v>
      </c>
      <c r="P86" s="315"/>
      <c r="Q86" s="316">
        <v>1</v>
      </c>
      <c r="R86"/>
    </row>
    <row r="87" spans="13:18" ht="38.25" customHeight="1" thickBot="1" x14ac:dyDescent="0.3">
      <c r="M87" s="314" t="s">
        <v>628</v>
      </c>
      <c r="N87" s="315">
        <v>1</v>
      </c>
      <c r="O87" s="315"/>
      <c r="P87" s="315">
        <v>3</v>
      </c>
      <c r="Q87" s="316"/>
      <c r="R87"/>
    </row>
    <row r="88" spans="13:18" ht="38.25" customHeight="1" thickBot="1" x14ac:dyDescent="0.3">
      <c r="M88" s="314" t="s">
        <v>629</v>
      </c>
      <c r="N88" s="315"/>
      <c r="O88" s="315"/>
      <c r="P88" s="315"/>
      <c r="Q88" s="316">
        <v>3</v>
      </c>
      <c r="R88"/>
    </row>
    <row r="89" spans="13:18" ht="28.5" customHeight="1" thickBot="1" x14ac:dyDescent="0.3">
      <c r="M89" s="314" t="s">
        <v>630</v>
      </c>
      <c r="N89" s="315">
        <v>1</v>
      </c>
      <c r="O89" s="315"/>
      <c r="P89" s="315"/>
      <c r="Q89" s="316">
        <v>3</v>
      </c>
      <c r="R89"/>
    </row>
    <row r="90" spans="13:18" ht="41.25" customHeight="1" thickBot="1" x14ac:dyDescent="0.3">
      <c r="M90" s="314" t="s">
        <v>631</v>
      </c>
      <c r="N90" s="315">
        <v>1</v>
      </c>
      <c r="O90" s="315"/>
      <c r="P90" s="315">
        <v>2</v>
      </c>
      <c r="Q90" s="316"/>
      <c r="R90"/>
    </row>
    <row r="91" spans="13:18" ht="48" customHeight="1" thickBot="1" x14ac:dyDescent="0.3">
      <c r="M91" s="314" t="s">
        <v>632</v>
      </c>
      <c r="N91" s="315">
        <v>2</v>
      </c>
      <c r="O91" s="315"/>
      <c r="P91" s="315">
        <v>1</v>
      </c>
      <c r="Q91" s="316"/>
      <c r="R91"/>
    </row>
    <row r="92" spans="13:18" ht="16.5" thickBot="1" x14ac:dyDescent="0.3">
      <c r="M92" s="324" t="s">
        <v>633</v>
      </c>
      <c r="N92" s="325">
        <f>SUBTOTAL(9,N76:N91)</f>
        <v>19</v>
      </c>
      <c r="O92" s="326">
        <f>SUBTOTAL(9,O76:O91)</f>
        <v>7</v>
      </c>
      <c r="P92" s="326">
        <f>SUBTOTAL(9,P76:P91)</f>
        <v>15</v>
      </c>
      <c r="Q92" s="327">
        <f>SUBTOTAL(9,Q76:Q91)</f>
        <v>12</v>
      </c>
      <c r="R92"/>
    </row>
    <row r="93" spans="13:18" ht="16.5" thickBot="1" x14ac:dyDescent="0.3">
      <c r="M93" s="331" t="s">
        <v>634</v>
      </c>
      <c r="N93" s="332">
        <f>N92/$C$58</f>
        <v>0.35849056603773582</v>
      </c>
      <c r="O93" s="332">
        <f>O92/$C$58</f>
        <v>0.13207547169811321</v>
      </c>
      <c r="P93" s="332">
        <f>P92/$C$58</f>
        <v>0.28301886792452829</v>
      </c>
      <c r="Q93" s="332">
        <f>Q92/$C$58</f>
        <v>0.22641509433962265</v>
      </c>
      <c r="R93" s="322"/>
    </row>
    <row r="96" spans="13:18" ht="15.75" x14ac:dyDescent="0.25">
      <c r="N96" s="352" t="s">
        <v>640</v>
      </c>
      <c r="O96" s="434" t="s">
        <v>641</v>
      </c>
      <c r="P96" s="435" t="s">
        <v>642</v>
      </c>
      <c r="Q96" s="436" t="s">
        <v>643</v>
      </c>
      <c r="R96" s="437" t="s">
        <v>644</v>
      </c>
    </row>
    <row r="97" spans="14:18" ht="15.75" x14ac:dyDescent="0.25">
      <c r="N97" s="353" t="s">
        <v>633</v>
      </c>
      <c r="O97" s="354">
        <f>N92</f>
        <v>19</v>
      </c>
      <c r="P97" s="354">
        <f>O92</f>
        <v>7</v>
      </c>
      <c r="Q97" s="354">
        <f>P92</f>
        <v>15</v>
      </c>
      <c r="R97" s="354">
        <f>Q92</f>
        <v>12</v>
      </c>
    </row>
    <row r="98" spans="14:18" ht="31.5" x14ac:dyDescent="0.25">
      <c r="N98" s="355" t="s">
        <v>634</v>
      </c>
      <c r="O98" s="356">
        <f>O97/$C$58</f>
        <v>0.35849056603773582</v>
      </c>
      <c r="P98" s="356">
        <f>P97/$C$58</f>
        <v>0.13207547169811321</v>
      </c>
      <c r="Q98" s="356">
        <f>Q97/$C$58</f>
        <v>0.28301886792452829</v>
      </c>
      <c r="R98" s="356">
        <f>R97/$C$58</f>
        <v>0.22641509433962265</v>
      </c>
    </row>
    <row r="101" spans="14:18" x14ac:dyDescent="0.25">
      <c r="O101"/>
      <c r="P101"/>
      <c r="Q101"/>
    </row>
    <row r="102" spans="14:18" x14ac:dyDescent="0.25">
      <c r="O102"/>
      <c r="P102"/>
      <c r="Q102"/>
    </row>
    <row r="103" spans="14:18" x14ac:dyDescent="0.25">
      <c r="O103"/>
      <c r="P103"/>
      <c r="Q103"/>
    </row>
    <row r="104" spans="14:18" x14ac:dyDescent="0.25">
      <c r="O104"/>
      <c r="P104"/>
      <c r="Q104"/>
    </row>
    <row r="105" spans="14:18" x14ac:dyDescent="0.25">
      <c r="O105"/>
      <c r="P105"/>
      <c r="Q105"/>
    </row>
    <row r="106" spans="14:18" x14ac:dyDescent="0.25">
      <c r="O106"/>
      <c r="P106"/>
      <c r="Q106"/>
    </row>
    <row r="107" spans="14:18" ht="48" customHeight="1" x14ac:dyDescent="0.25">
      <c r="O107"/>
      <c r="P107"/>
      <c r="Q107"/>
    </row>
    <row r="108" spans="14:18" x14ac:dyDescent="0.25">
      <c r="O108"/>
      <c r="P108"/>
      <c r="Q108"/>
    </row>
    <row r="109" spans="14:18" ht="26.25" customHeight="1" x14ac:dyDescent="0.25">
      <c r="O109"/>
      <c r="P109"/>
      <c r="Q109"/>
    </row>
    <row r="110" spans="14:18" x14ac:dyDescent="0.25">
      <c r="O110"/>
      <c r="P110"/>
      <c r="Q110"/>
    </row>
    <row r="111" spans="14:18" x14ac:dyDescent="0.25">
      <c r="O111"/>
      <c r="P111"/>
      <c r="Q111"/>
    </row>
    <row r="112" spans="14:18" ht="32.25" customHeight="1" x14ac:dyDescent="0.25">
      <c r="O112"/>
      <c r="P112"/>
      <c r="Q112"/>
    </row>
    <row r="113" spans="15:17" ht="31.5" customHeight="1" x14ac:dyDescent="0.25">
      <c r="O113"/>
      <c r="P113"/>
      <c r="Q113"/>
    </row>
    <row r="114" spans="15:17" ht="32.25" customHeight="1" x14ac:dyDescent="0.25">
      <c r="O114"/>
      <c r="P114"/>
      <c r="Q114"/>
    </row>
    <row r="115" spans="15:17" ht="32.25" customHeight="1" x14ac:dyDescent="0.25">
      <c r="O115"/>
      <c r="P115"/>
      <c r="Q115"/>
    </row>
    <row r="116" spans="15:17" x14ac:dyDescent="0.25">
      <c r="O116"/>
      <c r="P116"/>
      <c r="Q116"/>
    </row>
    <row r="117" spans="15:17" x14ac:dyDescent="0.25">
      <c r="O117"/>
      <c r="P117"/>
      <c r="Q117"/>
    </row>
    <row r="118" spans="15:17" ht="48" customHeight="1" x14ac:dyDescent="0.25">
      <c r="O118"/>
      <c r="P118"/>
      <c r="Q118"/>
    </row>
    <row r="119" spans="15:17" ht="22.5" customHeight="1" x14ac:dyDescent="0.25">
      <c r="O119"/>
      <c r="P119"/>
      <c r="Q119"/>
    </row>
    <row r="120" spans="15:17" ht="26.25" customHeight="1" x14ac:dyDescent="0.25">
      <c r="O120"/>
      <c r="P120"/>
      <c r="Q120"/>
    </row>
    <row r="121" spans="15:17" x14ac:dyDescent="0.25">
      <c r="O121"/>
      <c r="P121"/>
      <c r="Q121"/>
    </row>
  </sheetData>
  <dataConsolidate link="1"/>
  <mergeCells count="40">
    <mergeCell ref="H3:L3"/>
    <mergeCell ref="N3:R3"/>
    <mergeCell ref="B5:B6"/>
    <mergeCell ref="C5:C6"/>
    <mergeCell ref="B7:B9"/>
    <mergeCell ref="C7:C9"/>
    <mergeCell ref="B2:B4"/>
    <mergeCell ref="C2:C4"/>
    <mergeCell ref="D2:F2"/>
    <mergeCell ref="D3:D4"/>
    <mergeCell ref="E3:E4"/>
    <mergeCell ref="F3:F4"/>
    <mergeCell ref="B18:B22"/>
    <mergeCell ref="C18:C22"/>
    <mergeCell ref="B23:B24"/>
    <mergeCell ref="C23:C24"/>
    <mergeCell ref="B25:B28"/>
    <mergeCell ref="C25:C28"/>
    <mergeCell ref="B11:B12"/>
    <mergeCell ref="C11:C12"/>
    <mergeCell ref="B13:B15"/>
    <mergeCell ref="C13:C15"/>
    <mergeCell ref="B16:B17"/>
    <mergeCell ref="C16:C17"/>
    <mergeCell ref="N74:Q74"/>
    <mergeCell ref="M74:M75"/>
    <mergeCell ref="B29:B34"/>
    <mergeCell ref="C29:C34"/>
    <mergeCell ref="B52:B54"/>
    <mergeCell ref="C52:C54"/>
    <mergeCell ref="B55:B57"/>
    <mergeCell ref="C55:C57"/>
    <mergeCell ref="B41:B44"/>
    <mergeCell ref="C41:C44"/>
    <mergeCell ref="B45:B47"/>
    <mergeCell ref="C45:C47"/>
    <mergeCell ref="B48:B51"/>
    <mergeCell ref="C48:C51"/>
    <mergeCell ref="B35:B40"/>
    <mergeCell ref="C35:C40"/>
  </mergeCells>
  <conditionalFormatting sqref="D5:D57">
    <cfRule type="cellIs" dxfId="16" priority="21" operator="equal">
      <formula>$N$62</formula>
    </cfRule>
    <cfRule type="cellIs" dxfId="15" priority="22" operator="equal">
      <formula>$N$61</formula>
    </cfRule>
    <cfRule type="cellIs" dxfId="14" priority="23" operator="equal">
      <formula>$N$60</formula>
    </cfRule>
    <cfRule type="cellIs" dxfId="13" priority="24" operator="equal">
      <formula>#REF!</formula>
    </cfRule>
    <cfRule type="cellIs" dxfId="12" priority="25" operator="equal">
      <formula>#REF!</formula>
    </cfRule>
  </conditionalFormatting>
  <conditionalFormatting sqref="D64">
    <cfRule type="colorScale" priority="40">
      <colorScale>
        <cfvo type="num" val="1"/>
        <cfvo type="num" val="3"/>
        <cfvo type="num" val="5"/>
        <color rgb="FF00B050"/>
        <color rgb="FFFFC000"/>
        <color rgb="FFFF0000"/>
      </colorScale>
    </cfRule>
  </conditionalFormatting>
  <conditionalFormatting sqref="E5:E57">
    <cfRule type="cellIs" dxfId="11" priority="6" operator="equal">
      <formula>$O$62</formula>
    </cfRule>
    <cfRule type="cellIs" dxfId="10" priority="7" operator="equal">
      <formula>$O$61</formula>
    </cfRule>
    <cfRule type="cellIs" dxfId="9" priority="8" operator="equal">
      <formula>$O$60</formula>
    </cfRule>
    <cfRule type="cellIs" dxfId="8" priority="9" operator="equal">
      <formula>#REF!</formula>
    </cfRule>
    <cfRule type="cellIs" dxfId="7" priority="10" operator="equal">
      <formula>#REF!</formula>
    </cfRule>
  </conditionalFormatting>
  <conditionalFormatting sqref="E64">
    <cfRule type="colorScale" priority="41">
      <colorScale>
        <cfvo type="num" val="1"/>
        <cfvo type="num" val="3"/>
        <cfvo type="num" val="5"/>
        <color rgb="FF00B050"/>
        <color rgb="FFFFC000"/>
        <color rgb="FFFF0000"/>
      </colorScale>
    </cfRule>
  </conditionalFormatting>
  <conditionalFormatting sqref="F5:F24 F34:F57">
    <cfRule type="cellIs" dxfId="6" priority="48" operator="equal">
      <formula>$F$60</formula>
    </cfRule>
    <cfRule type="cellIs" dxfId="5" priority="49" operator="equal">
      <formula>#REF!</formula>
    </cfRule>
    <cfRule type="cellIs" dxfId="4" priority="50" operator="equal">
      <formula>#REF!</formula>
    </cfRule>
  </conditionalFormatting>
  <conditionalFormatting sqref="F5:F57">
    <cfRule type="cellIs" dxfId="3" priority="47" operator="equal">
      <formula>$F$61</formula>
    </cfRule>
  </conditionalFormatting>
  <conditionalFormatting sqref="F25:F33">
    <cfRule type="cellIs" dxfId="2" priority="2565" operator="equal">
      <formula>$F$60</formula>
    </cfRule>
    <cfRule type="cellIs" dxfId="1" priority="2566" operator="equal">
      <formula>#REF!</formula>
    </cfRule>
    <cfRule type="cellIs" dxfId="0" priority="2567" operator="equal">
      <formula>#REF!</formula>
    </cfRule>
  </conditionalFormatting>
  <dataValidations count="3">
    <dataValidation type="list" allowBlank="1" showInputMessage="1" showErrorMessage="1" sqref="D5:D57" xr:uid="{D876AC83-7CEE-4E22-B276-5378759CCD19}">
      <formula1>$D$64:$D$68</formula1>
    </dataValidation>
    <dataValidation type="list" allowBlank="1" showInputMessage="1" showErrorMessage="1" sqref="F5:F57" xr:uid="{121BF68E-EA96-41E8-9659-522CEC05FA49}">
      <formula1>$F$64:$F$67</formula1>
    </dataValidation>
    <dataValidation type="list" allowBlank="1" showInputMessage="1" showErrorMessage="1" sqref="E5:E57" xr:uid="{D8778C5E-1267-43C2-B564-6C70D1790833}">
      <formula1>$E$64:$E$68</formula1>
    </dataValidation>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F927A-D3FA-41C8-9974-591603F00B2A}">
  <sheetPr>
    <tabColor rgb="FFFFFF00"/>
  </sheetPr>
  <dimension ref="B1:Z59"/>
  <sheetViews>
    <sheetView workbookViewId="0">
      <selection activeCell="A13" sqref="A13"/>
    </sheetView>
  </sheetViews>
  <sheetFormatPr baseColWidth="10" defaultRowHeight="15" x14ac:dyDescent="0.25"/>
  <cols>
    <col min="2" max="2" width="27.7109375" style="376" customWidth="1"/>
    <col min="3" max="3" width="6.85546875" customWidth="1"/>
    <col min="4" max="4" width="10.7109375" customWidth="1"/>
    <col min="5" max="7" width="11.7109375" customWidth="1"/>
    <col min="8" max="8" width="13" customWidth="1"/>
    <col min="9" max="9" width="27" customWidth="1"/>
    <col min="12" max="12" width="27.42578125" customWidth="1"/>
    <col min="13" max="13" width="8.42578125" customWidth="1"/>
    <col min="14" max="14" width="7.42578125" customWidth="1"/>
    <col min="15" max="15" width="13.7109375" customWidth="1"/>
    <col min="16" max="16" width="31.140625" customWidth="1"/>
    <col min="19" max="19" width="40.85546875" customWidth="1"/>
    <col min="20" max="20" width="16.42578125" customWidth="1"/>
    <col min="21" max="21" width="26.85546875" customWidth="1"/>
    <col min="22" max="22" width="21.140625" customWidth="1"/>
    <col min="25" max="25" width="23" customWidth="1"/>
  </cols>
  <sheetData>
    <row r="1" spans="2:21" ht="15.75" thickBot="1" x14ac:dyDescent="0.3">
      <c r="K1" s="417"/>
      <c r="L1" s="417"/>
      <c r="M1" s="417"/>
      <c r="N1" s="417"/>
      <c r="O1" s="417"/>
    </row>
    <row r="2" spans="2:21" ht="27" customHeight="1" thickBot="1" x14ac:dyDescent="0.3">
      <c r="B2" s="732" t="s">
        <v>648</v>
      </c>
      <c r="C2" s="733"/>
      <c r="D2" s="733"/>
      <c r="E2" s="733"/>
      <c r="F2" s="733"/>
      <c r="G2" s="733"/>
      <c r="H2" s="733"/>
      <c r="I2" s="734"/>
      <c r="K2" s="417"/>
      <c r="L2" s="740" t="s">
        <v>648</v>
      </c>
      <c r="M2" s="741"/>
      <c r="N2" s="741"/>
      <c r="O2" s="741"/>
      <c r="P2" s="742"/>
      <c r="Q2" s="375"/>
    </row>
    <row r="3" spans="2:21" ht="15.75" customHeight="1" thickBot="1" x14ac:dyDescent="0.3">
      <c r="B3" s="732" t="s">
        <v>981</v>
      </c>
      <c r="C3" s="733"/>
      <c r="D3" s="733"/>
      <c r="E3" s="733"/>
      <c r="F3" s="733"/>
      <c r="G3" s="733"/>
      <c r="H3" s="733"/>
      <c r="I3" s="734"/>
      <c r="K3" s="417"/>
      <c r="L3" s="743" t="s">
        <v>979</v>
      </c>
      <c r="M3" s="744"/>
      <c r="N3" s="744"/>
      <c r="O3" s="744"/>
      <c r="P3" s="745"/>
      <c r="Q3" s="375"/>
    </row>
    <row r="4" spans="2:21" s="417" customFormat="1" ht="28.5" customHeight="1" thickBot="1" x14ac:dyDescent="0.3">
      <c r="B4" s="735" t="s">
        <v>979</v>
      </c>
      <c r="C4" s="735"/>
      <c r="D4" s="735"/>
      <c r="E4" s="735"/>
      <c r="F4" s="735"/>
      <c r="G4" s="735"/>
      <c r="H4" s="735"/>
      <c r="I4" s="735"/>
      <c r="L4" s="746" t="s">
        <v>603</v>
      </c>
      <c r="M4" s="746" t="s">
        <v>983</v>
      </c>
      <c r="N4" s="746" t="s">
        <v>857</v>
      </c>
      <c r="O4" s="746" t="s">
        <v>659</v>
      </c>
      <c r="P4" s="748" t="s">
        <v>649</v>
      </c>
      <c r="Q4" s="375"/>
      <c r="S4" s="429" t="s">
        <v>825</v>
      </c>
      <c r="T4" s="418" t="s">
        <v>613</v>
      </c>
      <c r="U4" s="420"/>
    </row>
    <row r="5" spans="2:21" s="417" customFormat="1" ht="51.75" customHeight="1" thickBot="1" x14ac:dyDescent="0.3">
      <c r="B5" s="442" t="s">
        <v>982</v>
      </c>
      <c r="C5" s="442" t="s">
        <v>613</v>
      </c>
      <c r="D5" s="442" t="s">
        <v>878</v>
      </c>
      <c r="E5" s="442" t="s">
        <v>879</v>
      </c>
      <c r="F5" s="442" t="s">
        <v>880</v>
      </c>
      <c r="G5" s="442" t="s">
        <v>881</v>
      </c>
      <c r="H5" s="442" t="s">
        <v>882</v>
      </c>
      <c r="I5" s="442" t="s">
        <v>980</v>
      </c>
      <c r="L5" s="747"/>
      <c r="M5" s="747"/>
      <c r="N5" s="747"/>
      <c r="O5" s="747"/>
      <c r="P5" s="749"/>
      <c r="Q5" s="375"/>
      <c r="S5" s="421" t="s">
        <v>81</v>
      </c>
      <c r="T5" s="419">
        <v>37</v>
      </c>
    </row>
    <row r="6" spans="2:21" s="417" customFormat="1" ht="28.5" customHeight="1" thickBot="1" x14ac:dyDescent="0.3">
      <c r="B6" s="386" t="s">
        <v>614</v>
      </c>
      <c r="C6" s="464">
        <f>SUM(D6:H6)</f>
        <v>2</v>
      </c>
      <c r="D6" s="464">
        <v>2</v>
      </c>
      <c r="E6" s="464">
        <v>0</v>
      </c>
      <c r="F6" s="464">
        <v>0</v>
      </c>
      <c r="G6" s="464">
        <v>0</v>
      </c>
      <c r="H6" s="464">
        <v>0</v>
      </c>
      <c r="I6" s="378" t="s">
        <v>650</v>
      </c>
      <c r="L6" s="386" t="s">
        <v>614</v>
      </c>
      <c r="M6" s="458">
        <f t="shared" ref="M6:M15" si="0">SUM(N6:O6)</f>
        <v>2</v>
      </c>
      <c r="N6" s="459">
        <v>2</v>
      </c>
      <c r="O6" s="459">
        <v>0</v>
      </c>
      <c r="P6" s="460" t="s">
        <v>650</v>
      </c>
      <c r="Q6" s="375"/>
      <c r="R6" s="422"/>
      <c r="S6" s="421" t="s">
        <v>85</v>
      </c>
      <c r="T6" s="425">
        <v>1</v>
      </c>
    </row>
    <row r="7" spans="2:21" s="417" customFormat="1" ht="33" customHeight="1" thickBot="1" x14ac:dyDescent="0.3">
      <c r="B7" s="379" t="s">
        <v>615</v>
      </c>
      <c r="C7" s="464">
        <f t="shared" ref="C7:C21" si="1">SUM(D7:H7)</f>
        <v>3</v>
      </c>
      <c r="D7" s="464">
        <v>2</v>
      </c>
      <c r="E7" s="464">
        <v>1</v>
      </c>
      <c r="F7" s="464">
        <v>0</v>
      </c>
      <c r="G7" s="464">
        <v>0</v>
      </c>
      <c r="H7" s="464">
        <v>0</v>
      </c>
      <c r="I7" s="380" t="s">
        <v>651</v>
      </c>
      <c r="L7" s="379" t="s">
        <v>615</v>
      </c>
      <c r="M7" s="458">
        <f t="shared" si="0"/>
        <v>3</v>
      </c>
      <c r="N7" s="459">
        <v>2</v>
      </c>
      <c r="O7" s="459">
        <v>1</v>
      </c>
      <c r="P7" s="461" t="s">
        <v>651</v>
      </c>
      <c r="Q7" s="375"/>
      <c r="R7" s="422"/>
      <c r="S7" s="426" t="s">
        <v>87</v>
      </c>
      <c r="T7" s="424">
        <v>1</v>
      </c>
    </row>
    <row r="8" spans="2:21" s="417" customFormat="1" ht="28.5" customHeight="1" thickBot="1" x14ac:dyDescent="0.3">
      <c r="B8" s="379" t="s">
        <v>883</v>
      </c>
      <c r="C8" s="464">
        <f t="shared" si="1"/>
        <v>3</v>
      </c>
      <c r="D8" s="464">
        <v>2</v>
      </c>
      <c r="E8" s="464">
        <v>1</v>
      </c>
      <c r="F8" s="464">
        <v>0</v>
      </c>
      <c r="G8" s="464">
        <v>0</v>
      </c>
      <c r="H8" s="464">
        <v>0</v>
      </c>
      <c r="I8" s="380" t="s">
        <v>653</v>
      </c>
      <c r="L8" s="379" t="s">
        <v>883</v>
      </c>
      <c r="M8" s="458">
        <f t="shared" si="0"/>
        <v>3</v>
      </c>
      <c r="N8" s="459">
        <v>2</v>
      </c>
      <c r="O8" s="459">
        <v>1</v>
      </c>
      <c r="P8" s="461" t="s">
        <v>652</v>
      </c>
      <c r="Q8" s="375"/>
      <c r="R8" s="422"/>
      <c r="S8" s="426" t="s">
        <v>818</v>
      </c>
      <c r="T8" s="424">
        <v>10</v>
      </c>
    </row>
    <row r="9" spans="2:21" s="417" customFormat="1" ht="27.75" customHeight="1" thickBot="1" x14ac:dyDescent="0.3">
      <c r="B9" s="379" t="s">
        <v>622</v>
      </c>
      <c r="C9" s="464">
        <f t="shared" si="1"/>
        <v>2</v>
      </c>
      <c r="D9" s="464">
        <v>2</v>
      </c>
      <c r="E9" s="464">
        <v>0</v>
      </c>
      <c r="F9" s="464">
        <v>0</v>
      </c>
      <c r="G9" s="464">
        <v>0</v>
      </c>
      <c r="H9" s="464">
        <v>0</v>
      </c>
      <c r="I9" s="380" t="s">
        <v>653</v>
      </c>
      <c r="L9" s="379" t="s">
        <v>622</v>
      </c>
      <c r="M9" s="458">
        <f t="shared" si="0"/>
        <v>1</v>
      </c>
      <c r="N9" s="459">
        <v>1</v>
      </c>
      <c r="O9" s="459">
        <v>0</v>
      </c>
      <c r="P9" s="461" t="s">
        <v>290</v>
      </c>
      <c r="Q9" s="375"/>
      <c r="R9" s="422"/>
      <c r="S9" s="426" t="s">
        <v>824</v>
      </c>
      <c r="T9" s="424">
        <v>4</v>
      </c>
    </row>
    <row r="10" spans="2:21" s="417" customFormat="1" ht="29.25" customHeight="1" thickBot="1" x14ac:dyDescent="0.3">
      <c r="B10" s="379" t="s">
        <v>616</v>
      </c>
      <c r="C10" s="464">
        <f t="shared" si="1"/>
        <v>1</v>
      </c>
      <c r="D10" s="464">
        <v>1</v>
      </c>
      <c r="E10" s="464">
        <v>0</v>
      </c>
      <c r="F10" s="464">
        <v>0</v>
      </c>
      <c r="G10" s="464">
        <v>0</v>
      </c>
      <c r="H10" s="464">
        <v>0</v>
      </c>
      <c r="I10" s="380" t="s">
        <v>652</v>
      </c>
      <c r="L10" s="379" t="s">
        <v>616</v>
      </c>
      <c r="M10" s="458">
        <f t="shared" si="0"/>
        <v>1</v>
      </c>
      <c r="N10" s="459">
        <v>1</v>
      </c>
      <c r="O10" s="459">
        <v>0</v>
      </c>
      <c r="P10" s="461" t="s">
        <v>653</v>
      </c>
      <c r="Q10" s="375"/>
      <c r="R10" s="422"/>
      <c r="S10" s="426"/>
      <c r="T10" s="424"/>
    </row>
    <row r="11" spans="2:21" s="417" customFormat="1" ht="28.5" customHeight="1" thickBot="1" x14ac:dyDescent="0.3">
      <c r="B11" s="379" t="s">
        <v>617</v>
      </c>
      <c r="C11" s="464">
        <f t="shared" si="1"/>
        <v>2</v>
      </c>
      <c r="D11" s="464">
        <v>1</v>
      </c>
      <c r="E11" s="464">
        <v>1</v>
      </c>
      <c r="F11" s="464">
        <v>0</v>
      </c>
      <c r="G11" s="464">
        <v>0</v>
      </c>
      <c r="H11" s="464">
        <v>0</v>
      </c>
      <c r="I11" s="380" t="s">
        <v>652</v>
      </c>
      <c r="L11" s="379" t="s">
        <v>617</v>
      </c>
      <c r="M11" s="458">
        <f t="shared" si="0"/>
        <v>4</v>
      </c>
      <c r="N11" s="459">
        <v>3</v>
      </c>
      <c r="O11" s="459">
        <v>1</v>
      </c>
      <c r="P11" s="461" t="s">
        <v>653</v>
      </c>
      <c r="Q11" s="375"/>
      <c r="R11" s="422"/>
      <c r="S11" s="426"/>
      <c r="T11" s="424"/>
    </row>
    <row r="12" spans="2:21" s="417" customFormat="1" ht="21" customHeight="1" thickBot="1" x14ac:dyDescent="0.3">
      <c r="B12" s="379" t="s">
        <v>623</v>
      </c>
      <c r="C12" s="464">
        <f t="shared" si="1"/>
        <v>5</v>
      </c>
      <c r="D12" s="464">
        <v>2</v>
      </c>
      <c r="E12" s="464">
        <v>0</v>
      </c>
      <c r="F12" s="464">
        <v>2</v>
      </c>
      <c r="G12" s="464">
        <v>1</v>
      </c>
      <c r="H12" s="464">
        <v>0</v>
      </c>
      <c r="I12" s="380" t="s">
        <v>657</v>
      </c>
      <c r="L12" s="379" t="s">
        <v>623</v>
      </c>
      <c r="M12" s="458">
        <f t="shared" si="0"/>
        <v>5</v>
      </c>
      <c r="N12" s="459">
        <v>5</v>
      </c>
      <c r="O12" s="459">
        <v>0</v>
      </c>
      <c r="P12" s="461" t="s">
        <v>657</v>
      </c>
      <c r="Q12" s="375"/>
      <c r="R12" s="422"/>
      <c r="S12" s="426" t="s">
        <v>826</v>
      </c>
      <c r="T12" s="424">
        <v>5</v>
      </c>
    </row>
    <row r="13" spans="2:21" ht="32.25" customHeight="1" thickBot="1" x14ac:dyDescent="0.3">
      <c r="B13" s="379" t="s">
        <v>624</v>
      </c>
      <c r="C13" s="464">
        <f t="shared" si="1"/>
        <v>2</v>
      </c>
      <c r="D13" s="464">
        <v>2</v>
      </c>
      <c r="E13" s="464">
        <v>0</v>
      </c>
      <c r="F13" s="464">
        <v>0</v>
      </c>
      <c r="G13" s="464">
        <v>0</v>
      </c>
      <c r="H13" s="464">
        <v>0</v>
      </c>
      <c r="I13" s="380" t="s">
        <v>654</v>
      </c>
      <c r="L13" s="379" t="s">
        <v>624</v>
      </c>
      <c r="M13" s="458">
        <f t="shared" si="0"/>
        <v>2</v>
      </c>
      <c r="N13" s="459">
        <v>2</v>
      </c>
      <c r="O13" s="459">
        <v>0</v>
      </c>
      <c r="P13" s="461" t="s">
        <v>654</v>
      </c>
      <c r="Q13" s="375"/>
      <c r="R13" s="423"/>
      <c r="S13" s="428" t="s">
        <v>633</v>
      </c>
      <c r="T13" s="427">
        <f>SUM(T5:T12)</f>
        <v>58</v>
      </c>
    </row>
    <row r="14" spans="2:21" ht="33.75" customHeight="1" thickBot="1" x14ac:dyDescent="0.3">
      <c r="B14" s="379" t="s">
        <v>625</v>
      </c>
      <c r="C14" s="464">
        <f t="shared" si="1"/>
        <v>4</v>
      </c>
      <c r="D14" s="464">
        <v>2</v>
      </c>
      <c r="E14" s="464">
        <v>2</v>
      </c>
      <c r="F14" s="464">
        <v>0</v>
      </c>
      <c r="G14" s="464">
        <v>0</v>
      </c>
      <c r="H14" s="464">
        <v>0</v>
      </c>
      <c r="I14" s="380" t="s">
        <v>655</v>
      </c>
      <c r="L14" s="379" t="s">
        <v>625</v>
      </c>
      <c r="M14" s="458">
        <f t="shared" si="0"/>
        <v>4</v>
      </c>
      <c r="N14" s="459">
        <v>2</v>
      </c>
      <c r="O14" s="459">
        <v>2</v>
      </c>
      <c r="P14" s="461" t="s">
        <v>655</v>
      </c>
      <c r="Q14" s="375"/>
    </row>
    <row r="15" spans="2:21" ht="27.75" customHeight="1" thickBot="1" x14ac:dyDescent="0.3">
      <c r="B15" s="379" t="s">
        <v>626</v>
      </c>
      <c r="C15" s="464">
        <f t="shared" si="1"/>
        <v>6</v>
      </c>
      <c r="D15" s="464">
        <v>5</v>
      </c>
      <c r="E15" s="464">
        <v>1</v>
      </c>
      <c r="F15" s="464">
        <v>0</v>
      </c>
      <c r="G15" s="464">
        <v>0</v>
      </c>
      <c r="H15" s="464">
        <v>0</v>
      </c>
      <c r="I15" s="380" t="s">
        <v>655</v>
      </c>
      <c r="L15" s="379" t="s">
        <v>626</v>
      </c>
      <c r="M15" s="458">
        <f t="shared" si="0"/>
        <v>6</v>
      </c>
      <c r="N15" s="459">
        <v>5</v>
      </c>
      <c r="O15" s="459">
        <v>1</v>
      </c>
      <c r="P15" s="461" t="s">
        <v>655</v>
      </c>
      <c r="Q15" s="375"/>
    </row>
    <row r="16" spans="2:21" ht="15" customHeight="1" thickBot="1" x14ac:dyDescent="0.3">
      <c r="B16" s="379" t="s">
        <v>627</v>
      </c>
      <c r="C16" s="464">
        <f t="shared" si="1"/>
        <v>6</v>
      </c>
      <c r="D16" s="464">
        <v>6</v>
      </c>
      <c r="E16" s="464">
        <v>0</v>
      </c>
      <c r="F16" s="464">
        <v>0</v>
      </c>
      <c r="G16" s="464">
        <v>0</v>
      </c>
      <c r="H16" s="464">
        <v>0</v>
      </c>
      <c r="I16" s="380" t="s">
        <v>656</v>
      </c>
      <c r="L16" s="379" t="s">
        <v>627</v>
      </c>
      <c r="M16" s="458">
        <f t="shared" ref="M16:M21" si="2">N16+O16</f>
        <v>6</v>
      </c>
      <c r="N16" s="459">
        <v>6</v>
      </c>
      <c r="O16" s="459">
        <v>0</v>
      </c>
      <c r="P16" s="461" t="s">
        <v>656</v>
      </c>
      <c r="Q16" s="375"/>
    </row>
    <row r="17" spans="2:25" ht="15" customHeight="1" thickBot="1" x14ac:dyDescent="0.3">
      <c r="B17" s="379" t="s">
        <v>628</v>
      </c>
      <c r="C17" s="464">
        <f t="shared" si="1"/>
        <v>4</v>
      </c>
      <c r="D17" s="464">
        <v>2</v>
      </c>
      <c r="E17" s="464">
        <v>1</v>
      </c>
      <c r="F17" s="464">
        <v>0</v>
      </c>
      <c r="G17" s="464">
        <v>0</v>
      </c>
      <c r="H17" s="464">
        <v>1</v>
      </c>
      <c r="I17" s="380" t="s">
        <v>661</v>
      </c>
      <c r="L17" s="379" t="s">
        <v>628</v>
      </c>
      <c r="M17" s="458">
        <f t="shared" si="2"/>
        <v>4</v>
      </c>
      <c r="N17" s="459">
        <v>3</v>
      </c>
      <c r="O17" s="459">
        <v>1</v>
      </c>
      <c r="P17" s="461" t="s">
        <v>661</v>
      </c>
      <c r="Q17" s="375"/>
    </row>
    <row r="18" spans="2:25" ht="15" customHeight="1" thickBot="1" x14ac:dyDescent="0.3">
      <c r="B18" s="379" t="s">
        <v>629</v>
      </c>
      <c r="C18" s="464">
        <f t="shared" si="1"/>
        <v>3</v>
      </c>
      <c r="D18" s="464">
        <v>0</v>
      </c>
      <c r="E18" s="464">
        <v>2</v>
      </c>
      <c r="F18" s="464">
        <v>1</v>
      </c>
      <c r="G18" s="464">
        <v>0</v>
      </c>
      <c r="H18" s="464">
        <v>0</v>
      </c>
      <c r="I18" s="380" t="s">
        <v>662</v>
      </c>
      <c r="L18" s="379" t="s">
        <v>629</v>
      </c>
      <c r="M18" s="458">
        <f t="shared" si="2"/>
        <v>3</v>
      </c>
      <c r="N18" s="459">
        <v>1</v>
      </c>
      <c r="O18" s="459">
        <v>2</v>
      </c>
      <c r="P18" s="461" t="s">
        <v>662</v>
      </c>
      <c r="Q18" s="375"/>
    </row>
    <row r="19" spans="2:25" ht="15" customHeight="1" thickBot="1" x14ac:dyDescent="0.3">
      <c r="B19" s="381" t="s">
        <v>630</v>
      </c>
      <c r="C19" s="464">
        <f t="shared" si="1"/>
        <v>4</v>
      </c>
      <c r="D19" s="464">
        <v>3</v>
      </c>
      <c r="E19" s="464">
        <v>0</v>
      </c>
      <c r="F19" s="464">
        <v>1</v>
      </c>
      <c r="G19" s="464">
        <v>0</v>
      </c>
      <c r="H19" s="464">
        <v>0</v>
      </c>
      <c r="I19" s="380" t="s">
        <v>662</v>
      </c>
      <c r="L19" s="381" t="s">
        <v>630</v>
      </c>
      <c r="M19" s="458">
        <f t="shared" si="2"/>
        <v>3</v>
      </c>
      <c r="N19" s="459">
        <v>3</v>
      </c>
      <c r="O19" s="459">
        <v>0</v>
      </c>
      <c r="P19" s="461" t="s">
        <v>662</v>
      </c>
      <c r="Q19" s="375"/>
    </row>
    <row r="20" spans="2:25" ht="15" customHeight="1" thickBot="1" x14ac:dyDescent="0.3">
      <c r="B20" s="379" t="s">
        <v>631</v>
      </c>
      <c r="C20" s="464">
        <f t="shared" si="1"/>
        <v>3</v>
      </c>
      <c r="D20" s="464">
        <v>3</v>
      </c>
      <c r="E20" s="464">
        <v>0</v>
      </c>
      <c r="F20" s="464">
        <v>0</v>
      </c>
      <c r="G20" s="464">
        <v>0</v>
      </c>
      <c r="H20" s="464">
        <v>0</v>
      </c>
      <c r="I20" s="380" t="s">
        <v>652</v>
      </c>
      <c r="L20" s="379" t="s">
        <v>631</v>
      </c>
      <c r="M20" s="458">
        <f t="shared" si="2"/>
        <v>3</v>
      </c>
      <c r="N20" s="459">
        <v>3</v>
      </c>
      <c r="O20" s="459">
        <v>0</v>
      </c>
      <c r="P20" s="461" t="s">
        <v>652</v>
      </c>
      <c r="Q20" s="375"/>
    </row>
    <row r="21" spans="2:25" ht="15" customHeight="1" thickBot="1" x14ac:dyDescent="0.3">
      <c r="B21" s="379" t="s">
        <v>632</v>
      </c>
      <c r="C21" s="464">
        <f t="shared" si="1"/>
        <v>3</v>
      </c>
      <c r="D21" s="464">
        <v>2</v>
      </c>
      <c r="E21" s="464">
        <v>1</v>
      </c>
      <c r="F21" s="464">
        <v>0</v>
      </c>
      <c r="G21" s="464">
        <v>0</v>
      </c>
      <c r="H21" s="464">
        <v>0</v>
      </c>
      <c r="I21" s="380" t="s">
        <v>446</v>
      </c>
      <c r="L21" s="379" t="s">
        <v>632</v>
      </c>
      <c r="M21" s="458">
        <f t="shared" si="2"/>
        <v>3</v>
      </c>
      <c r="N21" s="459">
        <v>2</v>
      </c>
      <c r="O21" s="459">
        <v>1</v>
      </c>
      <c r="P21" s="461" t="s">
        <v>446</v>
      </c>
      <c r="Q21" s="375"/>
    </row>
    <row r="22" spans="2:25" ht="15.75" thickBot="1" x14ac:dyDescent="0.3">
      <c r="B22" s="382" t="s">
        <v>633</v>
      </c>
      <c r="C22" s="464">
        <f t="shared" ref="C22:H22" si="3">SUM(C6:C21)</f>
        <v>53</v>
      </c>
      <c r="D22" s="464">
        <f t="shared" si="3"/>
        <v>37</v>
      </c>
      <c r="E22" s="464">
        <f t="shared" si="3"/>
        <v>10</v>
      </c>
      <c r="F22" s="464">
        <f t="shared" si="3"/>
        <v>4</v>
      </c>
      <c r="G22" s="464">
        <f t="shared" si="3"/>
        <v>1</v>
      </c>
      <c r="H22" s="464">
        <f t="shared" si="3"/>
        <v>1</v>
      </c>
      <c r="I22" s="464"/>
      <c r="L22" s="462" t="s">
        <v>984</v>
      </c>
      <c r="M22" s="458">
        <f>SUM(M6:M21)</f>
        <v>53</v>
      </c>
      <c r="N22" s="458">
        <f>SUM(N6:N21)</f>
        <v>43</v>
      </c>
      <c r="O22" s="458">
        <f>SUM(O6:O21)</f>
        <v>10</v>
      </c>
      <c r="P22" s="463"/>
      <c r="Q22" s="375"/>
    </row>
    <row r="23" spans="2:25" ht="15.75" thickBot="1" x14ac:dyDescent="0.3"/>
    <row r="24" spans="2:25" ht="28.5" customHeight="1" thickBot="1" x14ac:dyDescent="0.3">
      <c r="V24" s="735" t="s">
        <v>648</v>
      </c>
      <c r="W24" s="735"/>
      <c r="X24" s="735"/>
      <c r="Y24" s="735"/>
    </row>
    <row r="25" spans="2:25" ht="15.75" thickBot="1" x14ac:dyDescent="0.3">
      <c r="V25" s="735" t="s">
        <v>985</v>
      </c>
      <c r="W25" s="735"/>
      <c r="X25" s="735"/>
      <c r="Y25" s="735"/>
    </row>
    <row r="26" spans="2:25" ht="15.75" thickBot="1" x14ac:dyDescent="0.3">
      <c r="V26" s="739" t="s">
        <v>603</v>
      </c>
      <c r="W26" s="739" t="s">
        <v>660</v>
      </c>
      <c r="X26" s="736" t="s">
        <v>659</v>
      </c>
      <c r="Y26" s="738" t="s">
        <v>649</v>
      </c>
    </row>
    <row r="27" spans="2:25" ht="15.75" thickBot="1" x14ac:dyDescent="0.3">
      <c r="V27" s="739"/>
      <c r="W27" s="739"/>
      <c r="X27" s="737"/>
      <c r="Y27" s="738"/>
    </row>
    <row r="28" spans="2:25" ht="46.5" customHeight="1" thickBot="1" x14ac:dyDescent="0.3">
      <c r="V28" s="465" t="s">
        <v>986</v>
      </c>
      <c r="W28" s="377">
        <f t="shared" ref="W28:W35" si="4">SUM(X28:X28)</f>
        <v>1</v>
      </c>
      <c r="X28" s="377">
        <v>1</v>
      </c>
      <c r="Y28" s="380" t="s">
        <v>651</v>
      </c>
    </row>
    <row r="29" spans="2:25" ht="49.5" customHeight="1" thickBot="1" x14ac:dyDescent="0.3">
      <c r="V29" s="465" t="s">
        <v>617</v>
      </c>
      <c r="W29" s="377">
        <f t="shared" si="4"/>
        <v>1</v>
      </c>
      <c r="X29" s="377">
        <v>1</v>
      </c>
      <c r="Y29" s="380" t="s">
        <v>290</v>
      </c>
    </row>
    <row r="30" spans="2:25" ht="39" customHeight="1" thickBot="1" x14ac:dyDescent="0.3">
      <c r="V30" s="465" t="s">
        <v>877</v>
      </c>
      <c r="W30" s="377">
        <f t="shared" si="4"/>
        <v>1</v>
      </c>
      <c r="X30" s="377">
        <v>1</v>
      </c>
      <c r="Y30" s="380" t="s">
        <v>653</v>
      </c>
    </row>
    <row r="31" spans="2:25" ht="39.75" customHeight="1" thickBot="1" x14ac:dyDescent="0.3">
      <c r="V31" s="465" t="s">
        <v>625</v>
      </c>
      <c r="W31" s="377">
        <f t="shared" si="4"/>
        <v>2</v>
      </c>
      <c r="X31" s="377">
        <v>2</v>
      </c>
      <c r="Y31" s="380" t="s">
        <v>655</v>
      </c>
    </row>
    <row r="32" spans="2:25" ht="42.75" customHeight="1" thickBot="1" x14ac:dyDescent="0.3">
      <c r="V32" s="465" t="s">
        <v>626</v>
      </c>
      <c r="W32" s="377">
        <f t="shared" si="4"/>
        <v>1</v>
      </c>
      <c r="X32" s="377">
        <v>1</v>
      </c>
      <c r="Y32" s="380" t="s">
        <v>655</v>
      </c>
    </row>
    <row r="33" spans="22:26" ht="33" customHeight="1" thickBot="1" x14ac:dyDescent="0.3">
      <c r="V33" s="465" t="s">
        <v>628</v>
      </c>
      <c r="W33" s="377">
        <f t="shared" si="4"/>
        <v>1</v>
      </c>
      <c r="X33" s="377">
        <v>1</v>
      </c>
      <c r="Y33" s="380" t="s">
        <v>663</v>
      </c>
    </row>
    <row r="34" spans="22:26" ht="28.5" customHeight="1" thickBot="1" x14ac:dyDescent="0.3">
      <c r="V34" s="465" t="s">
        <v>629</v>
      </c>
      <c r="W34" s="377">
        <f t="shared" si="4"/>
        <v>2</v>
      </c>
      <c r="X34" s="377">
        <v>2</v>
      </c>
      <c r="Y34" s="380" t="s">
        <v>426</v>
      </c>
    </row>
    <row r="35" spans="22:26" ht="23.25" customHeight="1" thickBot="1" x14ac:dyDescent="0.3">
      <c r="V35" s="465" t="s">
        <v>632</v>
      </c>
      <c r="W35" s="377">
        <f t="shared" si="4"/>
        <v>1</v>
      </c>
      <c r="X35" s="377">
        <v>1</v>
      </c>
      <c r="Y35" s="380" t="s">
        <v>446</v>
      </c>
    </row>
    <row r="36" spans="22:26" ht="17.25" thickBot="1" x14ac:dyDescent="0.3">
      <c r="V36" s="382" t="s">
        <v>633</v>
      </c>
      <c r="W36" s="377">
        <f>SUM(W28:W35)</f>
        <v>10</v>
      </c>
      <c r="X36" s="2"/>
    </row>
    <row r="39" spans="22:26" x14ac:dyDescent="0.25">
      <c r="Z39" s="375"/>
    </row>
    <row r="40" spans="22:26" x14ac:dyDescent="0.25">
      <c r="Z40" s="375"/>
    </row>
    <row r="41" spans="22:26" ht="22.5" customHeight="1" x14ac:dyDescent="0.25">
      <c r="Z41" s="375"/>
    </row>
    <row r="42" spans="22:26" x14ac:dyDescent="0.25">
      <c r="Z42" s="375"/>
    </row>
    <row r="43" spans="22:26" ht="35.25" customHeight="1" x14ac:dyDescent="0.25">
      <c r="Z43" s="375"/>
    </row>
    <row r="44" spans="22:26" x14ac:dyDescent="0.25">
      <c r="Z44" s="375"/>
    </row>
    <row r="45" spans="22:26" x14ac:dyDescent="0.25">
      <c r="Z45" s="375"/>
    </row>
    <row r="46" spans="22:26" x14ac:dyDescent="0.25">
      <c r="Z46" s="375"/>
    </row>
    <row r="47" spans="22:26" x14ac:dyDescent="0.25">
      <c r="Z47" s="375"/>
    </row>
    <row r="48" spans="22:26" x14ac:dyDescent="0.25">
      <c r="Z48" s="375"/>
    </row>
    <row r="49" spans="26:26" x14ac:dyDescent="0.25">
      <c r="Z49" s="375"/>
    </row>
    <row r="50" spans="26:26" x14ac:dyDescent="0.25">
      <c r="Z50" s="375"/>
    </row>
    <row r="51" spans="26:26" x14ac:dyDescent="0.25">
      <c r="Z51" s="375"/>
    </row>
    <row r="52" spans="26:26" x14ac:dyDescent="0.25">
      <c r="Z52" s="375"/>
    </row>
    <row r="53" spans="26:26" x14ac:dyDescent="0.25">
      <c r="Z53" s="375"/>
    </row>
    <row r="54" spans="26:26" x14ac:dyDescent="0.25">
      <c r="Z54" s="375"/>
    </row>
    <row r="55" spans="26:26" x14ac:dyDescent="0.25">
      <c r="Z55" s="375"/>
    </row>
    <row r="56" spans="26:26" x14ac:dyDescent="0.25">
      <c r="Z56" s="375"/>
    </row>
    <row r="57" spans="26:26" x14ac:dyDescent="0.25">
      <c r="Z57" s="375"/>
    </row>
    <row r="58" spans="26:26" x14ac:dyDescent="0.25">
      <c r="Z58" s="375"/>
    </row>
    <row r="59" spans="26:26" x14ac:dyDescent="0.25">
      <c r="Z59" s="375"/>
    </row>
  </sheetData>
  <mergeCells count="16">
    <mergeCell ref="B2:I2"/>
    <mergeCell ref="B3:I3"/>
    <mergeCell ref="B4:I4"/>
    <mergeCell ref="X26:X27"/>
    <mergeCell ref="Y26:Y27"/>
    <mergeCell ref="V24:Y24"/>
    <mergeCell ref="V25:Y25"/>
    <mergeCell ref="V26:V27"/>
    <mergeCell ref="W26:W27"/>
    <mergeCell ref="L2:P2"/>
    <mergeCell ref="L3:P3"/>
    <mergeCell ref="L4:L5"/>
    <mergeCell ref="M4:M5"/>
    <mergeCell ref="N4:N5"/>
    <mergeCell ref="O4:O5"/>
    <mergeCell ref="P4:P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2:I44"/>
  <sheetViews>
    <sheetView zoomScale="130" zoomScaleNormal="130" workbookViewId="0">
      <selection activeCell="E1" sqref="E1"/>
    </sheetView>
  </sheetViews>
  <sheetFormatPr baseColWidth="10" defaultRowHeight="15" x14ac:dyDescent="0.25"/>
  <cols>
    <col min="1" max="1" width="36.42578125" customWidth="1"/>
    <col min="2" max="2" width="14.42578125" customWidth="1"/>
    <col min="3" max="3" width="7" customWidth="1"/>
    <col min="4" max="4" width="13.42578125" customWidth="1"/>
    <col min="5" max="5" width="7.140625" customWidth="1"/>
    <col min="6" max="6" width="23.28515625" customWidth="1"/>
    <col min="8" max="8" width="16.7109375" customWidth="1"/>
    <col min="9" max="9" width="16.5703125" customWidth="1"/>
  </cols>
  <sheetData>
    <row r="2" spans="1:9" ht="15.75" thickBot="1" x14ac:dyDescent="0.3"/>
    <row r="3" spans="1:9" ht="27" customHeight="1" thickBot="1" x14ac:dyDescent="0.3">
      <c r="A3" s="84" t="s">
        <v>146</v>
      </c>
      <c r="B3" s="752" t="s">
        <v>147</v>
      </c>
      <c r="C3" s="752"/>
      <c r="D3" s="750" t="s">
        <v>148</v>
      </c>
      <c r="E3" s="751"/>
      <c r="F3" s="186" t="s">
        <v>149</v>
      </c>
      <c r="H3" s="183" t="s">
        <v>225</v>
      </c>
    </row>
    <row r="4" spans="1:9" ht="39" customHeight="1" x14ac:dyDescent="0.25">
      <c r="A4" s="753" t="str">
        <f>'MAPA RIESGOS US'!O11</f>
        <v>Revisión, actualización y  desarrollo del proceso de Pensamiento y Direccionamiento Estratégico, para la formulación e implementación de la Planeación Estratégica Institucional.</v>
      </c>
      <c r="B4" s="755" t="s">
        <v>35</v>
      </c>
      <c r="C4" s="757">
        <v>0.2</v>
      </c>
      <c r="D4" s="755" t="s">
        <v>150</v>
      </c>
      <c r="E4" s="759">
        <v>0.4</v>
      </c>
      <c r="F4" s="187">
        <f>C4*E4</f>
        <v>8.0000000000000016E-2</v>
      </c>
      <c r="H4" s="189">
        <f>40%*20%</f>
        <v>8.0000000000000016E-2</v>
      </c>
      <c r="I4" s="113"/>
    </row>
    <row r="5" spans="1:9" ht="39" customHeight="1" x14ac:dyDescent="0.25">
      <c r="A5" s="753"/>
      <c r="B5" s="756"/>
      <c r="C5" s="758"/>
      <c r="D5" s="756"/>
      <c r="E5" s="759"/>
      <c r="F5" s="187">
        <f>C4-F4</f>
        <v>0.12</v>
      </c>
      <c r="H5" s="172"/>
      <c r="I5" s="113"/>
    </row>
    <row r="6" spans="1:9" ht="34.5" customHeight="1" x14ac:dyDescent="0.25">
      <c r="A6" s="754"/>
      <c r="B6" s="760" t="s">
        <v>162</v>
      </c>
      <c r="C6" s="762">
        <f>C4-H4</f>
        <v>0.12</v>
      </c>
      <c r="D6" s="764"/>
      <c r="E6" s="759">
        <v>0.4</v>
      </c>
      <c r="F6" s="188">
        <f>C6*E6</f>
        <v>4.8000000000000001E-2</v>
      </c>
      <c r="H6" s="183" t="s">
        <v>239</v>
      </c>
    </row>
    <row r="7" spans="1:9" ht="34.5" customHeight="1" x14ac:dyDescent="0.25">
      <c r="A7" s="754"/>
      <c r="B7" s="761"/>
      <c r="C7" s="763"/>
      <c r="D7" s="765"/>
      <c r="E7" s="759"/>
      <c r="F7" s="188">
        <f>C6-F6</f>
        <v>7.1999999999999995E-2</v>
      </c>
      <c r="H7" s="189">
        <f>C6*E6</f>
        <v>4.8000000000000001E-2</v>
      </c>
    </row>
    <row r="8" spans="1:9" ht="25.5" customHeight="1" x14ac:dyDescent="0.25">
      <c r="A8" s="754"/>
      <c r="B8" s="108" t="s">
        <v>151</v>
      </c>
      <c r="C8" s="109">
        <v>1</v>
      </c>
      <c r="D8" s="108" t="s">
        <v>209</v>
      </c>
      <c r="E8" s="106"/>
      <c r="F8" s="110"/>
    </row>
    <row r="9" spans="1:9" ht="27" customHeight="1" x14ac:dyDescent="0.25">
      <c r="A9" s="754"/>
      <c r="B9" s="105" t="s">
        <v>163</v>
      </c>
      <c r="C9" s="114">
        <v>1</v>
      </c>
      <c r="D9" s="106"/>
      <c r="E9" s="106"/>
      <c r="F9" s="107"/>
    </row>
    <row r="10" spans="1:9" ht="16.5" thickBot="1" x14ac:dyDescent="0.3">
      <c r="A10" s="91"/>
      <c r="B10" s="111"/>
      <c r="C10" s="111"/>
      <c r="D10" s="111"/>
      <c r="E10" s="111"/>
      <c r="F10" s="112"/>
    </row>
    <row r="11" spans="1:9" ht="15.75" thickBot="1" x14ac:dyDescent="0.3"/>
    <row r="12" spans="1:9" ht="30.75" customHeight="1" thickBot="1" x14ac:dyDescent="0.3">
      <c r="A12" s="84" t="s">
        <v>146</v>
      </c>
      <c r="B12" s="752" t="s">
        <v>147</v>
      </c>
      <c r="C12" s="752"/>
      <c r="D12" s="750" t="s">
        <v>148</v>
      </c>
      <c r="E12" s="750"/>
      <c r="F12" s="85" t="s">
        <v>149</v>
      </c>
      <c r="H12" s="120" t="s">
        <v>244</v>
      </c>
    </row>
    <row r="13" spans="1:9" ht="32.25" customHeight="1" x14ac:dyDescent="0.25">
      <c r="A13" s="753" t="s">
        <v>265</v>
      </c>
      <c r="B13" s="755" t="s">
        <v>35</v>
      </c>
      <c r="C13" s="757">
        <v>0.2</v>
      </c>
      <c r="D13" s="755" t="s">
        <v>150</v>
      </c>
      <c r="E13" s="757">
        <v>0.4</v>
      </c>
      <c r="F13" s="170">
        <f>C13*E13</f>
        <v>8.0000000000000016E-2</v>
      </c>
      <c r="H13" s="113">
        <f>40%*40%</f>
        <v>0.16000000000000003</v>
      </c>
      <c r="I13" s="113"/>
    </row>
    <row r="14" spans="1:9" ht="32.25" customHeight="1" x14ac:dyDescent="0.25">
      <c r="A14" s="753"/>
      <c r="B14" s="756"/>
      <c r="C14" s="758"/>
      <c r="D14" s="756"/>
      <c r="E14" s="758"/>
      <c r="F14" s="170">
        <f>C13-F13</f>
        <v>0.12</v>
      </c>
      <c r="H14" s="113"/>
      <c r="I14" s="113"/>
    </row>
    <row r="15" spans="1:9" ht="32.25" customHeight="1" x14ac:dyDescent="0.25">
      <c r="A15" s="754"/>
      <c r="B15" s="105" t="s">
        <v>162</v>
      </c>
      <c r="C15" s="178">
        <f>F14</f>
        <v>0.12</v>
      </c>
      <c r="D15" s="177"/>
      <c r="E15" s="106"/>
      <c r="F15" s="107"/>
    </row>
    <row r="16" spans="1:9" ht="32.25" customHeight="1" x14ac:dyDescent="0.25">
      <c r="A16" s="754"/>
      <c r="B16" s="108" t="s">
        <v>151</v>
      </c>
      <c r="C16" s="109">
        <v>1</v>
      </c>
      <c r="D16" s="108" t="s">
        <v>209</v>
      </c>
      <c r="E16" s="106"/>
      <c r="F16" s="110" t="s">
        <v>166</v>
      </c>
    </row>
    <row r="17" spans="1:9" ht="32.25" customHeight="1" x14ac:dyDescent="0.25">
      <c r="A17" s="754"/>
      <c r="B17" s="105" t="s">
        <v>163</v>
      </c>
      <c r="C17" s="238">
        <v>1</v>
      </c>
      <c r="D17" s="106"/>
      <c r="E17" s="106"/>
      <c r="F17" s="107"/>
    </row>
    <row r="18" spans="1:9" ht="16.5" thickBot="1" x14ac:dyDescent="0.3">
      <c r="A18" s="91"/>
      <c r="B18" s="111"/>
      <c r="C18" s="111"/>
      <c r="D18" s="111"/>
      <c r="E18" s="111"/>
      <c r="F18" s="112"/>
    </row>
    <row r="20" spans="1:9" ht="15.75" thickBot="1" x14ac:dyDescent="0.3"/>
    <row r="21" spans="1:9" ht="30.75" customHeight="1" thickBot="1" x14ac:dyDescent="0.3">
      <c r="A21" s="84" t="s">
        <v>146</v>
      </c>
      <c r="B21" s="752" t="s">
        <v>147</v>
      </c>
      <c r="C21" s="752"/>
      <c r="D21" s="750" t="s">
        <v>148</v>
      </c>
      <c r="E21" s="750"/>
      <c r="F21" s="85" t="s">
        <v>149</v>
      </c>
      <c r="H21" s="120" t="s">
        <v>268</v>
      </c>
    </row>
    <row r="22" spans="1:9" ht="30.75" customHeight="1" x14ac:dyDescent="0.25">
      <c r="A22" s="753" t="s">
        <v>266</v>
      </c>
      <c r="B22" s="755" t="s">
        <v>35</v>
      </c>
      <c r="C22" s="757">
        <v>0.4</v>
      </c>
      <c r="D22" s="755" t="s">
        <v>209</v>
      </c>
      <c r="E22" s="766">
        <v>0.3</v>
      </c>
      <c r="F22" s="171">
        <f>C22*E22</f>
        <v>0.12</v>
      </c>
      <c r="H22" s="113">
        <f>40%*30%</f>
        <v>0.12</v>
      </c>
      <c r="I22" s="113">
        <f>40%-12%</f>
        <v>0.28000000000000003</v>
      </c>
    </row>
    <row r="23" spans="1:9" ht="30.75" customHeight="1" x14ac:dyDescent="0.25">
      <c r="A23" s="753"/>
      <c r="B23" s="756"/>
      <c r="C23" s="758"/>
      <c r="D23" s="756"/>
      <c r="E23" s="767"/>
      <c r="F23" s="170">
        <f>C22-F22</f>
        <v>0.28000000000000003</v>
      </c>
      <c r="H23" s="113"/>
      <c r="I23" s="113"/>
    </row>
    <row r="24" spans="1:9" ht="30.75" customHeight="1" x14ac:dyDescent="0.25">
      <c r="A24" s="754"/>
      <c r="B24" s="105" t="s">
        <v>162</v>
      </c>
      <c r="C24" s="170">
        <f>F23</f>
        <v>0.28000000000000003</v>
      </c>
      <c r="D24" s="106"/>
      <c r="E24" s="106"/>
      <c r="F24" s="107"/>
    </row>
    <row r="25" spans="1:9" ht="30.75" customHeight="1" x14ac:dyDescent="0.25">
      <c r="A25" s="754"/>
      <c r="B25" s="108" t="s">
        <v>151</v>
      </c>
      <c r="C25" s="109">
        <v>0.4</v>
      </c>
      <c r="D25" s="108" t="s">
        <v>269</v>
      </c>
      <c r="E25" s="106"/>
      <c r="F25" s="110"/>
    </row>
    <row r="26" spans="1:9" ht="71.25" customHeight="1" x14ac:dyDescent="0.25">
      <c r="A26" s="754"/>
      <c r="B26" s="105" t="s">
        <v>163</v>
      </c>
      <c r="C26" s="109">
        <v>0.4</v>
      </c>
      <c r="D26" s="106"/>
      <c r="E26" s="106"/>
      <c r="F26" s="107"/>
    </row>
    <row r="27" spans="1:9" ht="16.5" thickBot="1" x14ac:dyDescent="0.3">
      <c r="A27" s="91"/>
      <c r="B27" s="111"/>
      <c r="C27" s="111"/>
      <c r="D27" s="111"/>
      <c r="E27" s="111"/>
      <c r="F27" s="112"/>
    </row>
    <row r="29" spans="1:9" ht="15.75" thickBot="1" x14ac:dyDescent="0.3"/>
    <row r="30" spans="1:9" ht="27.75" customHeight="1" thickBot="1" x14ac:dyDescent="0.3">
      <c r="A30" s="84" t="s">
        <v>146</v>
      </c>
      <c r="B30" s="752" t="s">
        <v>147</v>
      </c>
      <c r="C30" s="752"/>
      <c r="D30" s="750" t="s">
        <v>148</v>
      </c>
      <c r="E30" s="750"/>
      <c r="F30" s="85" t="s">
        <v>149</v>
      </c>
      <c r="H30" s="120" t="s">
        <v>212</v>
      </c>
    </row>
    <row r="31" spans="1:9" x14ac:dyDescent="0.25">
      <c r="A31" s="753" t="s">
        <v>211</v>
      </c>
      <c r="B31" s="755" t="s">
        <v>35</v>
      </c>
      <c r="C31" s="757">
        <v>0.4</v>
      </c>
      <c r="D31" s="755" t="s">
        <v>210</v>
      </c>
      <c r="E31" s="757">
        <v>0.5</v>
      </c>
      <c r="F31" s="170">
        <f>C31*E31</f>
        <v>0.2</v>
      </c>
      <c r="H31" s="113">
        <f>40%*50%</f>
        <v>0.2</v>
      </c>
      <c r="I31" s="113">
        <f>40%-10%</f>
        <v>0.30000000000000004</v>
      </c>
    </row>
    <row r="32" spans="1:9" ht="25.5" customHeight="1" x14ac:dyDescent="0.25">
      <c r="A32" s="753"/>
      <c r="B32" s="756"/>
      <c r="C32" s="758"/>
      <c r="D32" s="756"/>
      <c r="E32" s="758"/>
      <c r="F32" s="170">
        <f>C31-F31</f>
        <v>0.2</v>
      </c>
      <c r="H32" s="113"/>
      <c r="I32" s="113"/>
    </row>
    <row r="33" spans="1:9" ht="25.5" x14ac:dyDescent="0.25">
      <c r="A33" s="754"/>
      <c r="B33" s="105" t="s">
        <v>162</v>
      </c>
      <c r="C33" s="178">
        <f>F32</f>
        <v>0.2</v>
      </c>
      <c r="D33" s="177"/>
      <c r="E33" s="106"/>
      <c r="F33" s="107"/>
    </row>
    <row r="34" spans="1:9" ht="25.5" x14ac:dyDescent="0.25">
      <c r="A34" s="754"/>
      <c r="B34" s="108" t="s">
        <v>151</v>
      </c>
      <c r="C34" s="109">
        <v>0.6</v>
      </c>
      <c r="D34" s="103" t="s">
        <v>210</v>
      </c>
      <c r="E34" s="106"/>
      <c r="F34" s="110"/>
    </row>
    <row r="35" spans="1:9" ht="77.25" customHeight="1" x14ac:dyDescent="0.25">
      <c r="A35" s="754"/>
      <c r="B35" s="105" t="s">
        <v>163</v>
      </c>
      <c r="C35" s="114">
        <v>0.8</v>
      </c>
      <c r="D35" s="106"/>
      <c r="E35" s="106"/>
      <c r="F35" s="107"/>
    </row>
    <row r="36" spans="1:9" ht="16.5" thickBot="1" x14ac:dyDescent="0.3">
      <c r="A36" s="91"/>
      <c r="B36" s="111"/>
      <c r="C36" s="111"/>
      <c r="D36" s="111"/>
      <c r="E36" s="111"/>
      <c r="F36" s="112"/>
    </row>
    <row r="38" spans="1:9" ht="15.75" thickBot="1" x14ac:dyDescent="0.3"/>
    <row r="39" spans="1:9" ht="34.5" customHeight="1" thickBot="1" x14ac:dyDescent="0.3">
      <c r="A39" s="84" t="s">
        <v>146</v>
      </c>
      <c r="B39" s="752" t="s">
        <v>147</v>
      </c>
      <c r="C39" s="752"/>
      <c r="D39" s="750" t="s">
        <v>148</v>
      </c>
      <c r="E39" s="750"/>
      <c r="F39" s="85" t="s">
        <v>149</v>
      </c>
    </row>
    <row r="40" spans="1:9" ht="36.75" customHeight="1" x14ac:dyDescent="0.25">
      <c r="A40" s="753" t="s">
        <v>165</v>
      </c>
      <c r="B40" s="103" t="s">
        <v>35</v>
      </c>
      <c r="C40" s="104">
        <v>0.4</v>
      </c>
      <c r="D40" s="103" t="s">
        <v>150</v>
      </c>
      <c r="E40" s="104">
        <v>0.25</v>
      </c>
      <c r="F40" s="120" t="s">
        <v>188</v>
      </c>
      <c r="H40" s="113">
        <f>40%*25%</f>
        <v>0.1</v>
      </c>
      <c r="I40" s="113">
        <f>40%-10%</f>
        <v>0.30000000000000004</v>
      </c>
    </row>
    <row r="41" spans="1:9" ht="25.5" x14ac:dyDescent="0.25">
      <c r="A41" s="754"/>
      <c r="B41" s="105" t="s">
        <v>162</v>
      </c>
      <c r="C41" s="119">
        <v>0.16800000000000001</v>
      </c>
      <c r="D41" s="106"/>
      <c r="E41" s="106"/>
      <c r="F41" s="107"/>
    </row>
    <row r="42" spans="1:9" ht="25.5" x14ac:dyDescent="0.25">
      <c r="A42" s="754"/>
      <c r="B42" s="108" t="s">
        <v>151</v>
      </c>
      <c r="C42" s="109">
        <v>0.8</v>
      </c>
      <c r="D42" s="108" t="s">
        <v>150</v>
      </c>
      <c r="E42" s="106"/>
      <c r="F42" s="110"/>
    </row>
    <row r="43" spans="1:9" ht="81.75" customHeight="1" x14ac:dyDescent="0.25">
      <c r="A43" s="754"/>
      <c r="B43" s="105" t="s">
        <v>163</v>
      </c>
      <c r="C43" s="114">
        <v>0.8</v>
      </c>
      <c r="D43" s="106"/>
      <c r="E43" s="106"/>
      <c r="F43" s="107"/>
    </row>
    <row r="44" spans="1:9" ht="16.5" thickBot="1" x14ac:dyDescent="0.3">
      <c r="A44" s="91"/>
      <c r="B44" s="111"/>
      <c r="C44" s="111"/>
      <c r="D44" s="111"/>
      <c r="E44" s="111"/>
      <c r="F44" s="112"/>
    </row>
  </sheetData>
  <mergeCells count="35">
    <mergeCell ref="A31:A35"/>
    <mergeCell ref="E13:E14"/>
    <mergeCell ref="B31:B32"/>
    <mergeCell ref="C31:C32"/>
    <mergeCell ref="D31:D32"/>
    <mergeCell ref="E31:E32"/>
    <mergeCell ref="B39:C39"/>
    <mergeCell ref="D39:E39"/>
    <mergeCell ref="A40:A43"/>
    <mergeCell ref="A13:A17"/>
    <mergeCell ref="B21:C21"/>
    <mergeCell ref="D21:E21"/>
    <mergeCell ref="A22:A26"/>
    <mergeCell ref="B30:C30"/>
    <mergeCell ref="D30:E30"/>
    <mergeCell ref="B22:B23"/>
    <mergeCell ref="C22:C23"/>
    <mergeCell ref="D22:D23"/>
    <mergeCell ref="E22:E23"/>
    <mergeCell ref="B13:B14"/>
    <mergeCell ref="C13:C14"/>
    <mergeCell ref="D13:D14"/>
    <mergeCell ref="D3:E3"/>
    <mergeCell ref="B3:C3"/>
    <mergeCell ref="A4:A9"/>
    <mergeCell ref="B12:C12"/>
    <mergeCell ref="D12:E12"/>
    <mergeCell ref="B4:B5"/>
    <mergeCell ref="C4:C5"/>
    <mergeCell ref="D4:D5"/>
    <mergeCell ref="E4:E5"/>
    <mergeCell ref="B6:B7"/>
    <mergeCell ref="C6:C7"/>
    <mergeCell ref="D6:D7"/>
    <mergeCell ref="E6:E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21"/>
  <sheetViews>
    <sheetView workbookViewId="0">
      <selection activeCell="A19" sqref="A19"/>
    </sheetView>
  </sheetViews>
  <sheetFormatPr baseColWidth="10" defaultRowHeight="12.75" x14ac:dyDescent="0.2"/>
  <cols>
    <col min="1" max="1" width="32.85546875" style="17" customWidth="1"/>
    <col min="2" max="16384" width="11.42578125" style="17"/>
  </cols>
  <sheetData>
    <row r="3" spans="1:1" x14ac:dyDescent="0.2">
      <c r="A3" s="18" t="s">
        <v>15</v>
      </c>
    </row>
    <row r="4" spans="1:1" x14ac:dyDescent="0.2">
      <c r="A4" s="18" t="s">
        <v>16</v>
      </c>
    </row>
    <row r="5" spans="1:1" x14ac:dyDescent="0.2">
      <c r="A5" s="18" t="s">
        <v>17</v>
      </c>
    </row>
    <row r="6" spans="1:1" x14ac:dyDescent="0.2">
      <c r="A6" s="18" t="s">
        <v>11</v>
      </c>
    </row>
    <row r="7" spans="1:1" x14ac:dyDescent="0.2">
      <c r="A7" s="18" t="s">
        <v>10</v>
      </c>
    </row>
    <row r="8" spans="1:1" x14ac:dyDescent="0.2">
      <c r="A8" s="18" t="s">
        <v>20</v>
      </c>
    </row>
    <row r="9" spans="1:1" x14ac:dyDescent="0.2">
      <c r="A9" s="18" t="s">
        <v>21</v>
      </c>
    </row>
    <row r="10" spans="1:1" x14ac:dyDescent="0.2">
      <c r="A10" s="18" t="s">
        <v>23</v>
      </c>
    </row>
    <row r="11" spans="1:1" x14ac:dyDescent="0.2">
      <c r="A11" s="18" t="s">
        <v>24</v>
      </c>
    </row>
    <row r="12" spans="1:1" x14ac:dyDescent="0.2">
      <c r="A12" s="18" t="s">
        <v>26</v>
      </c>
    </row>
    <row r="13" spans="1:1" x14ac:dyDescent="0.2">
      <c r="A13" s="18" t="s">
        <v>27</v>
      </c>
    </row>
    <row r="14" spans="1:1" x14ac:dyDescent="0.2">
      <c r="A14" s="18" t="s">
        <v>28</v>
      </c>
    </row>
    <row r="16" spans="1:1" x14ac:dyDescent="0.2">
      <c r="A16" s="18" t="s">
        <v>32</v>
      </c>
    </row>
    <row r="17" spans="1:1" x14ac:dyDescent="0.2">
      <c r="A17" s="18" t="s">
        <v>33</v>
      </c>
    </row>
    <row r="18" spans="1:1" x14ac:dyDescent="0.2">
      <c r="A18" s="18" t="s">
        <v>34</v>
      </c>
    </row>
    <row r="20" spans="1:1" x14ac:dyDescent="0.2">
      <c r="A20" s="18" t="s">
        <v>42</v>
      </c>
    </row>
    <row r="21" spans="1:1" x14ac:dyDescent="0.2">
      <c r="A21" s="18"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J84"/>
  <sheetViews>
    <sheetView tabSelected="1" zoomScale="87" zoomScaleNormal="87" workbookViewId="0">
      <selection activeCell="P10" sqref="A10:XFD10"/>
    </sheetView>
  </sheetViews>
  <sheetFormatPr baseColWidth="10" defaultRowHeight="16.5" x14ac:dyDescent="0.3"/>
  <cols>
    <col min="1" max="1" width="5" style="2" bestFit="1" customWidth="1"/>
    <col min="2" max="2" width="7.85546875" style="2" customWidth="1"/>
    <col min="3" max="3" width="29.28515625" style="68" customWidth="1"/>
    <col min="4" max="4" width="31.42578125" style="68" customWidth="1"/>
    <col min="5" max="5" width="34" style="68" customWidth="1"/>
    <col min="6" max="6" width="46.5703125" style="21" customWidth="1"/>
    <col min="7" max="7" width="16.85546875" style="5" customWidth="1"/>
    <col min="8" max="8" width="16.42578125" style="1" customWidth="1"/>
    <col min="9" max="9" width="12.7109375" style="1" customWidth="1"/>
    <col min="10" max="10" width="6.140625" style="1" customWidth="1"/>
    <col min="11" max="11" width="13.5703125" style="1" customWidth="1"/>
    <col min="12" max="12" width="7" style="1" customWidth="1"/>
    <col min="13" max="13" width="12.5703125" style="1" customWidth="1"/>
    <col min="14" max="14" width="3.7109375" style="1" customWidth="1"/>
    <col min="15" max="15" width="51.28515625" style="1" customWidth="1"/>
    <col min="16" max="16" width="7.140625" style="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4" width="10.140625" style="1" customWidth="1"/>
    <col min="25" max="25" width="9" style="1" customWidth="1"/>
    <col min="26" max="26" width="12.7109375" style="1" customWidth="1"/>
    <col min="27" max="27" width="7.140625" style="1" customWidth="1"/>
    <col min="28" max="28" width="9" style="1" customWidth="1"/>
    <col min="29" max="29" width="7.28515625" style="1" customWidth="1"/>
    <col min="30" max="30" width="43.85546875" style="1" customWidth="1"/>
    <col min="31" max="31" width="30.5703125" style="1" customWidth="1"/>
    <col min="32" max="32" width="20.42578125" style="1" customWidth="1"/>
    <col min="33" max="33" width="26.42578125" style="1" customWidth="1"/>
    <col min="34" max="34" width="46" style="1" customWidth="1"/>
    <col min="35" max="35" width="11.42578125" style="1"/>
    <col min="36" max="36" width="25.7109375" style="1" customWidth="1"/>
    <col min="37" max="16384" width="11.42578125" style="1"/>
  </cols>
  <sheetData>
    <row r="1" spans="1:34" ht="46.5" customHeight="1" x14ac:dyDescent="0.3">
      <c r="A1" s="467"/>
      <c r="B1" s="468"/>
      <c r="C1" s="551"/>
      <c r="D1" s="551"/>
      <c r="E1" s="551"/>
      <c r="F1" s="469"/>
      <c r="G1" s="470"/>
      <c r="H1" s="469"/>
      <c r="I1" s="469"/>
      <c r="J1" s="469"/>
      <c r="K1" s="469"/>
      <c r="L1" s="469"/>
      <c r="M1" s="469"/>
      <c r="N1" s="469"/>
      <c r="O1" s="553"/>
      <c r="P1" s="469"/>
      <c r="Q1" s="469"/>
      <c r="R1" s="469"/>
      <c r="S1" s="469"/>
      <c r="T1" s="469"/>
      <c r="U1" s="469"/>
      <c r="V1" s="469"/>
      <c r="W1" s="469"/>
      <c r="X1" s="469"/>
      <c r="Y1" s="469"/>
      <c r="Z1" s="469"/>
      <c r="AA1" s="469"/>
      <c r="AB1" s="469"/>
      <c r="AC1" s="469"/>
      <c r="AD1" s="469"/>
      <c r="AE1" s="469"/>
      <c r="AF1" s="469"/>
      <c r="AG1" s="469"/>
    </row>
    <row r="2" spans="1:34" ht="39" customHeight="1" x14ac:dyDescent="0.3">
      <c r="A2" s="471"/>
      <c r="C2" s="552"/>
      <c r="D2" s="552"/>
      <c r="E2" s="552"/>
      <c r="F2" s="1"/>
      <c r="O2" s="554"/>
    </row>
    <row r="3" spans="1:34" ht="39" customHeight="1" thickBot="1" x14ac:dyDescent="0.35">
      <c r="A3" s="472"/>
      <c r="B3" s="473"/>
      <c r="C3" s="568" t="s">
        <v>854</v>
      </c>
      <c r="D3" s="568"/>
      <c r="E3" s="473" t="s">
        <v>993</v>
      </c>
      <c r="F3" s="474"/>
      <c r="G3" s="475"/>
      <c r="H3" s="474"/>
      <c r="I3" s="474"/>
      <c r="J3" s="474"/>
      <c r="K3" s="474"/>
      <c r="L3" s="474"/>
      <c r="M3" s="474"/>
      <c r="N3" s="474"/>
      <c r="O3" s="555"/>
      <c r="P3" s="474"/>
      <c r="Q3" s="474"/>
      <c r="R3" s="474"/>
      <c r="S3" s="474"/>
      <c r="T3" s="474"/>
      <c r="U3" s="474"/>
      <c r="V3" s="474"/>
      <c r="W3" s="474"/>
      <c r="X3" s="474"/>
      <c r="Y3" s="474"/>
      <c r="Z3" s="474"/>
      <c r="AA3" s="474"/>
      <c r="AB3" s="474"/>
      <c r="AC3" s="474"/>
      <c r="AD3" s="474"/>
      <c r="AE3" s="474"/>
      <c r="AF3" s="474"/>
      <c r="AG3" s="474"/>
    </row>
    <row r="4" spans="1:34" s="466" customFormat="1" ht="18" customHeight="1" x14ac:dyDescent="0.25">
      <c r="A4" s="569" t="s">
        <v>991</v>
      </c>
      <c r="B4" s="570"/>
      <c r="C4" s="570"/>
      <c r="D4" s="570"/>
      <c r="E4" s="570"/>
      <c r="F4" s="570" t="s">
        <v>855</v>
      </c>
      <c r="G4" s="570"/>
      <c r="H4" s="570"/>
      <c r="I4" s="570"/>
      <c r="J4" s="570"/>
      <c r="K4" s="570"/>
      <c r="L4" s="570"/>
      <c r="M4" s="570"/>
      <c r="N4" s="570"/>
      <c r="O4" s="559" t="s">
        <v>992</v>
      </c>
      <c r="P4" s="560"/>
      <c r="Q4" s="560"/>
      <c r="R4" s="560"/>
      <c r="S4" s="560"/>
      <c r="T4" s="560"/>
      <c r="U4" s="560"/>
      <c r="V4" s="560"/>
      <c r="W4" s="560"/>
      <c r="X4" s="560"/>
      <c r="Y4" s="560"/>
      <c r="Z4" s="560"/>
      <c r="AA4" s="560"/>
      <c r="AB4" s="560"/>
      <c r="AC4" s="561"/>
      <c r="AD4" s="556"/>
      <c r="AE4" s="557"/>
      <c r="AF4" s="557"/>
      <c r="AG4" s="557"/>
    </row>
    <row r="5" spans="1:34" ht="30.75" customHeight="1" x14ac:dyDescent="0.3">
      <c r="A5" s="483" t="s">
        <v>45</v>
      </c>
      <c r="B5" s="562"/>
      <c r="C5" s="484"/>
      <c r="D5" s="563" t="s">
        <v>884</v>
      </c>
      <c r="E5" s="564"/>
      <c r="F5" s="564"/>
      <c r="G5" s="564"/>
      <c r="H5" s="564"/>
      <c r="I5" s="564"/>
      <c r="J5" s="564"/>
      <c r="K5" s="564"/>
      <c r="L5" s="564"/>
      <c r="M5" s="564"/>
      <c r="N5" s="565"/>
      <c r="O5" s="11"/>
      <c r="P5" s="11"/>
      <c r="Q5" s="11"/>
      <c r="R5" s="11"/>
      <c r="S5" s="11"/>
      <c r="T5" s="11"/>
      <c r="U5" s="11"/>
      <c r="V5" s="11"/>
      <c r="W5" s="11"/>
      <c r="X5" s="11"/>
      <c r="Y5" s="11"/>
      <c r="Z5" s="11"/>
      <c r="AA5" s="11"/>
      <c r="AB5" s="11"/>
      <c r="AC5" s="11"/>
      <c r="AD5" s="11"/>
      <c r="AE5" s="11"/>
      <c r="AF5" s="11"/>
      <c r="AG5" s="11"/>
    </row>
    <row r="6" spans="1:34" ht="30.75" customHeight="1" x14ac:dyDescent="0.3">
      <c r="A6" s="483" t="s">
        <v>47</v>
      </c>
      <c r="B6" s="562"/>
      <c r="C6" s="484"/>
      <c r="D6" s="563" t="s">
        <v>595</v>
      </c>
      <c r="E6" s="564"/>
      <c r="F6" s="564"/>
      <c r="G6" s="564"/>
      <c r="H6" s="564"/>
      <c r="I6" s="564"/>
      <c r="J6" s="564"/>
      <c r="K6" s="564"/>
      <c r="L6" s="564"/>
      <c r="M6" s="564"/>
      <c r="N6" s="565"/>
      <c r="O6" s="11"/>
      <c r="P6" s="11"/>
      <c r="Q6" s="11"/>
      <c r="R6" s="11"/>
      <c r="S6" s="11"/>
      <c r="T6" s="11"/>
      <c r="U6" s="11"/>
      <c r="V6" s="11"/>
      <c r="W6" s="11"/>
      <c r="X6" s="11"/>
      <c r="Y6" s="11"/>
      <c r="Z6" s="11"/>
      <c r="AA6" s="11"/>
      <c r="AB6" s="11"/>
      <c r="AC6" s="11"/>
      <c r="AD6" s="11"/>
      <c r="AE6" s="11"/>
      <c r="AF6" s="11"/>
      <c r="AG6" s="11"/>
    </row>
    <row r="7" spans="1:34" ht="32.25" customHeight="1" x14ac:dyDescent="0.3">
      <c r="A7" s="483" t="s">
        <v>46</v>
      </c>
      <c r="B7" s="562"/>
      <c r="C7" s="484"/>
      <c r="D7" s="563" t="s">
        <v>594</v>
      </c>
      <c r="E7" s="564"/>
      <c r="F7" s="564"/>
      <c r="G7" s="564"/>
      <c r="H7" s="564"/>
      <c r="I7" s="564"/>
      <c r="J7" s="564"/>
      <c r="K7" s="564"/>
      <c r="L7" s="564"/>
      <c r="M7" s="564"/>
      <c r="N7" s="565"/>
      <c r="O7" s="11"/>
      <c r="P7" s="11"/>
      <c r="Q7" s="11"/>
      <c r="R7" s="11"/>
      <c r="S7" s="11"/>
      <c r="T7" s="11"/>
      <c r="U7" s="11"/>
      <c r="V7" s="11"/>
      <c r="W7" s="11"/>
      <c r="X7" s="11"/>
      <c r="Y7" s="11"/>
      <c r="Z7" s="11"/>
      <c r="AA7" s="11"/>
      <c r="AB7" s="11"/>
      <c r="AC7" s="11"/>
      <c r="AD7" s="11"/>
      <c r="AE7" s="11"/>
      <c r="AF7" s="11"/>
      <c r="AG7" s="11"/>
    </row>
    <row r="8" spans="1:34" ht="32.25" customHeight="1" x14ac:dyDescent="0.3">
      <c r="A8" s="566" t="s">
        <v>229</v>
      </c>
      <c r="B8" s="567"/>
      <c r="C8" s="567"/>
      <c r="D8" s="567"/>
      <c r="E8" s="567"/>
      <c r="F8" s="567"/>
      <c r="G8" s="567"/>
      <c r="H8" s="567"/>
      <c r="I8" s="566" t="s">
        <v>230</v>
      </c>
      <c r="J8" s="567"/>
      <c r="K8" s="567"/>
      <c r="L8" s="567"/>
      <c r="M8" s="567"/>
      <c r="N8" s="481" t="s">
        <v>231</v>
      </c>
      <c r="O8" s="558"/>
      <c r="P8" s="558"/>
      <c r="Q8" s="558"/>
      <c r="R8" s="558"/>
      <c r="S8" s="558"/>
      <c r="T8" s="558"/>
      <c r="U8" s="558"/>
      <c r="V8" s="558"/>
      <c r="W8" s="482"/>
      <c r="X8" s="481" t="s">
        <v>232</v>
      </c>
      <c r="Y8" s="558"/>
      <c r="Z8" s="558"/>
      <c r="AA8" s="558"/>
      <c r="AB8" s="558"/>
      <c r="AC8" s="558"/>
      <c r="AD8" s="558" t="s">
        <v>36</v>
      </c>
      <c r="AE8" s="558"/>
      <c r="AF8" s="558"/>
      <c r="AG8" s="558"/>
      <c r="AH8" s="2" t="s">
        <v>995</v>
      </c>
    </row>
    <row r="9" spans="1:34" ht="41.25" customHeight="1" x14ac:dyDescent="0.3">
      <c r="A9" s="543" t="s">
        <v>0</v>
      </c>
      <c r="B9" s="493" t="s">
        <v>276</v>
      </c>
      <c r="C9" s="545" t="s">
        <v>2</v>
      </c>
      <c r="D9" s="546" t="s">
        <v>3</v>
      </c>
      <c r="E9" s="546" t="s">
        <v>44</v>
      </c>
      <c r="F9" s="548" t="s">
        <v>1</v>
      </c>
      <c r="G9" s="549" t="s">
        <v>128</v>
      </c>
      <c r="H9" s="511" t="s">
        <v>142</v>
      </c>
      <c r="I9" s="527" t="s">
        <v>35</v>
      </c>
      <c r="J9" s="509" t="s">
        <v>5</v>
      </c>
      <c r="K9" s="510" t="s">
        <v>48</v>
      </c>
      <c r="L9" s="509" t="s">
        <v>5</v>
      </c>
      <c r="M9" s="511" t="s">
        <v>50</v>
      </c>
      <c r="N9" s="493" t="s">
        <v>12</v>
      </c>
      <c r="O9" s="512" t="s">
        <v>140</v>
      </c>
      <c r="P9" s="512" t="s">
        <v>13</v>
      </c>
      <c r="Q9" s="512"/>
      <c r="R9" s="485" t="s">
        <v>9</v>
      </c>
      <c r="S9" s="516"/>
      <c r="T9" s="516"/>
      <c r="U9" s="516"/>
      <c r="V9" s="516"/>
      <c r="W9" s="486"/>
      <c r="X9" s="519" t="s">
        <v>234</v>
      </c>
      <c r="Y9" s="521" t="s">
        <v>5</v>
      </c>
      <c r="Z9" s="519" t="s">
        <v>233</v>
      </c>
      <c r="AA9" s="521" t="s">
        <v>5</v>
      </c>
      <c r="AB9" s="523" t="s">
        <v>194</v>
      </c>
      <c r="AC9" s="493" t="s">
        <v>31</v>
      </c>
      <c r="AD9" s="512" t="s">
        <v>36</v>
      </c>
      <c r="AE9" s="512" t="s">
        <v>37</v>
      </c>
      <c r="AF9" s="512" t="s">
        <v>38</v>
      </c>
      <c r="AG9" s="485" t="s">
        <v>40</v>
      </c>
    </row>
    <row r="10" spans="1:34" s="75" customFormat="1" ht="63" customHeight="1" x14ac:dyDescent="0.25">
      <c r="A10" s="544"/>
      <c r="B10" s="494"/>
      <c r="C10" s="545"/>
      <c r="D10" s="547"/>
      <c r="E10" s="547"/>
      <c r="F10" s="545"/>
      <c r="G10" s="511"/>
      <c r="H10" s="512"/>
      <c r="I10" s="511"/>
      <c r="J10" s="481"/>
      <c r="K10" s="481"/>
      <c r="L10" s="481"/>
      <c r="M10" s="512"/>
      <c r="N10" s="494"/>
      <c r="O10" s="512"/>
      <c r="P10" s="115" t="s">
        <v>4</v>
      </c>
      <c r="Q10" s="115" t="s">
        <v>2</v>
      </c>
      <c r="R10" s="9" t="s">
        <v>14</v>
      </c>
      <c r="S10" s="9" t="s">
        <v>18</v>
      </c>
      <c r="T10" s="9" t="s">
        <v>30</v>
      </c>
      <c r="U10" s="9" t="s">
        <v>19</v>
      </c>
      <c r="V10" s="9" t="s">
        <v>22</v>
      </c>
      <c r="W10" s="9" t="s">
        <v>25</v>
      </c>
      <c r="X10" s="520"/>
      <c r="Y10" s="522"/>
      <c r="Z10" s="520"/>
      <c r="AA10" s="522"/>
      <c r="AB10" s="523"/>
      <c r="AC10" s="494"/>
      <c r="AD10" s="512"/>
      <c r="AE10" s="512"/>
      <c r="AF10" s="512"/>
      <c r="AG10" s="485"/>
      <c r="AH10" s="477">
        <f>1/14</f>
        <v>7.1428571428571425E-2</v>
      </c>
    </row>
    <row r="11" spans="1:34" s="3" customFormat="1" ht="102" x14ac:dyDescent="0.25">
      <c r="A11" s="233">
        <v>1</v>
      </c>
      <c r="B11" s="233" t="s">
        <v>829</v>
      </c>
      <c r="C11" s="235" t="s">
        <v>145</v>
      </c>
      <c r="D11" s="235" t="s">
        <v>564</v>
      </c>
      <c r="E11" s="235" t="s">
        <v>565</v>
      </c>
      <c r="F11" s="235" t="s">
        <v>455</v>
      </c>
      <c r="G11" s="202" t="s">
        <v>81</v>
      </c>
      <c r="H11" s="234">
        <v>1</v>
      </c>
      <c r="I11" s="193" t="s">
        <v>93</v>
      </c>
      <c r="J11" s="166">
        <f t="shared" ref="J11:J15" si="0">IF(I11="MUY BAJA",20%,IF(I11="BAJA",40%,IF(I11="MEDIA",60%,IF(I11="ALTA",80%,IF(I11="MUY ALTA",100%,IF(I11="",""))))))</f>
        <v>0.2</v>
      </c>
      <c r="K11" s="243" t="s">
        <v>104</v>
      </c>
      <c r="L11" s="166">
        <f>IF(K11="LEVE",20%,IF(K11="MENOR",40%,IF(K11="MODERADO",60%,IF(K11="MAYOR",80%,IF(K11="CATASTRÓFICO",100%,IF(I11="",""))))))</f>
        <v>1</v>
      </c>
      <c r="M11" s="244" t="s">
        <v>99</v>
      </c>
      <c r="N11" s="6">
        <v>1</v>
      </c>
      <c r="O11" s="16" t="s">
        <v>456</v>
      </c>
      <c r="P11" s="165" t="s">
        <v>29</v>
      </c>
      <c r="Q11" s="165" t="s">
        <v>29</v>
      </c>
      <c r="R11" s="19" t="s">
        <v>15</v>
      </c>
      <c r="S11" s="19" t="s">
        <v>10</v>
      </c>
      <c r="T11" s="166">
        <v>0.4</v>
      </c>
      <c r="U11" s="19" t="s">
        <v>20</v>
      </c>
      <c r="V11" s="19" t="s">
        <v>23</v>
      </c>
      <c r="W11" s="19" t="s">
        <v>27</v>
      </c>
      <c r="X11" s="193" t="s">
        <v>93</v>
      </c>
      <c r="Y11" s="190">
        <f>'Calculos Controles'!C6</f>
        <v>0.12</v>
      </c>
      <c r="Z11" s="243" t="s">
        <v>104</v>
      </c>
      <c r="AA11" s="168">
        <v>1</v>
      </c>
      <c r="AB11" s="244" t="s">
        <v>99</v>
      </c>
      <c r="AC11" s="181" t="s">
        <v>32</v>
      </c>
      <c r="AD11" s="121" t="s">
        <v>272</v>
      </c>
      <c r="AE11" s="121" t="s">
        <v>271</v>
      </c>
      <c r="AF11" s="69" t="s">
        <v>875</v>
      </c>
      <c r="AG11" s="430" t="s">
        <v>876</v>
      </c>
    </row>
    <row r="12" spans="1:34" ht="132.75" customHeight="1" x14ac:dyDescent="0.3">
      <c r="A12" s="6">
        <v>2</v>
      </c>
      <c r="B12" s="233" t="s">
        <v>830</v>
      </c>
      <c r="C12" s="16" t="s">
        <v>145</v>
      </c>
      <c r="D12" s="16" t="s">
        <v>274</v>
      </c>
      <c r="E12" s="16" t="s">
        <v>273</v>
      </c>
      <c r="F12" s="16" t="s">
        <v>457</v>
      </c>
      <c r="G12" s="202" t="s">
        <v>81</v>
      </c>
      <c r="H12" s="7">
        <v>12</v>
      </c>
      <c r="I12" s="193" t="s">
        <v>94</v>
      </c>
      <c r="J12" s="166">
        <f t="shared" si="0"/>
        <v>0.4</v>
      </c>
      <c r="K12" s="243" t="s">
        <v>101</v>
      </c>
      <c r="L12" s="166">
        <f t="shared" ref="L12:L42" si="1">IF(K12="LEVE",20%,IF(K12="MENOR",40%,IF(K12="MODERADO",60%,IF(K12="MAYOR",80%,IF(K12="CATASTRÓFICO",100%,IF(I12="",""))))))</f>
        <v>0.6</v>
      </c>
      <c r="M12" s="244" t="s">
        <v>101</v>
      </c>
      <c r="N12" s="6">
        <v>2</v>
      </c>
      <c r="O12" s="121" t="s">
        <v>275</v>
      </c>
      <c r="P12" s="6" t="s">
        <v>29</v>
      </c>
      <c r="Q12" s="6" t="s">
        <v>29</v>
      </c>
      <c r="R12" s="19" t="s">
        <v>16</v>
      </c>
      <c r="S12" s="19" t="s">
        <v>10</v>
      </c>
      <c r="T12" s="166">
        <v>0.3</v>
      </c>
      <c r="U12" s="19" t="s">
        <v>20</v>
      </c>
      <c r="V12" s="19" t="s">
        <v>23</v>
      </c>
      <c r="W12" s="19" t="s">
        <v>27</v>
      </c>
      <c r="X12" s="193" t="s">
        <v>93</v>
      </c>
      <c r="Y12" s="166">
        <f>'Calculos Controles'!C15</f>
        <v>0.12</v>
      </c>
      <c r="Z12" s="243" t="s">
        <v>101</v>
      </c>
      <c r="AA12" s="174">
        <v>0.6</v>
      </c>
      <c r="AB12" s="244" t="s">
        <v>101</v>
      </c>
      <c r="AC12" s="240" t="s">
        <v>32</v>
      </c>
      <c r="AD12" s="121" t="s">
        <v>458</v>
      </c>
      <c r="AE12" s="387" t="s">
        <v>672</v>
      </c>
      <c r="AF12" s="69" t="s">
        <v>875</v>
      </c>
      <c r="AG12" s="430" t="s">
        <v>876</v>
      </c>
    </row>
    <row r="13" spans="1:34" ht="93" customHeight="1" x14ac:dyDescent="0.3">
      <c r="A13" s="6">
        <v>3</v>
      </c>
      <c r="B13" s="255" t="s">
        <v>598</v>
      </c>
      <c r="C13" s="256" t="s">
        <v>339</v>
      </c>
      <c r="D13" s="256" t="s">
        <v>947</v>
      </c>
      <c r="E13" s="454" t="s">
        <v>948</v>
      </c>
      <c r="F13" s="258" t="s">
        <v>949</v>
      </c>
      <c r="G13" s="202" t="s">
        <v>81</v>
      </c>
      <c r="H13" s="260">
        <v>140</v>
      </c>
      <c r="I13" s="193" t="s">
        <v>195</v>
      </c>
      <c r="J13" s="261">
        <f t="shared" si="0"/>
        <v>0.6</v>
      </c>
      <c r="K13" s="243" t="s">
        <v>8</v>
      </c>
      <c r="L13" s="166">
        <f t="shared" si="1"/>
        <v>0.8</v>
      </c>
      <c r="M13" s="244" t="s">
        <v>100</v>
      </c>
      <c r="N13" s="6">
        <v>1</v>
      </c>
      <c r="O13" s="262" t="s">
        <v>954</v>
      </c>
      <c r="P13" s="69" t="s">
        <v>29</v>
      </c>
      <c r="Q13" s="6" t="s">
        <v>29</v>
      </c>
      <c r="R13" s="19" t="s">
        <v>16</v>
      </c>
      <c r="S13" s="19" t="s">
        <v>10</v>
      </c>
      <c r="T13" s="248">
        <v>0.3</v>
      </c>
      <c r="U13" s="19" t="s">
        <v>20</v>
      </c>
      <c r="V13" s="19" t="s">
        <v>23</v>
      </c>
      <c r="W13" s="19" t="s">
        <v>26</v>
      </c>
      <c r="X13" s="193" t="s">
        <v>195</v>
      </c>
      <c r="Y13" s="166">
        <v>0.42</v>
      </c>
      <c r="Z13" s="243" t="s">
        <v>8</v>
      </c>
      <c r="AA13" s="166">
        <f>IF(Z13="LEVE",20%,IF(Z13="MENOR",40%,IF(Z13="MODERADO",60%,IF(Z13="MAYOR",80%,IF(Z13="CATASTROFICO",100%,IF(Z13="",""))))))</f>
        <v>0.8</v>
      </c>
      <c r="AB13" s="244" t="s">
        <v>100</v>
      </c>
      <c r="AC13" s="240" t="s">
        <v>32</v>
      </c>
      <c r="AD13" s="16" t="s">
        <v>552</v>
      </c>
      <c r="AE13" s="7" t="s">
        <v>342</v>
      </c>
      <c r="AF13" s="69" t="s">
        <v>875</v>
      </c>
      <c r="AG13" s="430" t="s">
        <v>876</v>
      </c>
    </row>
    <row r="14" spans="1:34" ht="129" customHeight="1" x14ac:dyDescent="0.3">
      <c r="A14" s="6">
        <v>4</v>
      </c>
      <c r="B14" s="255" t="s">
        <v>599</v>
      </c>
      <c r="C14" s="256" t="s">
        <v>462</v>
      </c>
      <c r="D14" s="256" t="s">
        <v>950</v>
      </c>
      <c r="E14" s="455" t="s">
        <v>951</v>
      </c>
      <c r="F14" s="456" t="s">
        <v>952</v>
      </c>
      <c r="G14" s="202" t="s">
        <v>81</v>
      </c>
      <c r="H14" s="260">
        <v>32</v>
      </c>
      <c r="I14" s="193" t="s">
        <v>195</v>
      </c>
      <c r="J14" s="261">
        <f t="shared" si="0"/>
        <v>0.6</v>
      </c>
      <c r="K14" s="243" t="s">
        <v>8</v>
      </c>
      <c r="L14" s="166">
        <f t="shared" si="1"/>
        <v>0.8</v>
      </c>
      <c r="M14" s="244" t="s">
        <v>100</v>
      </c>
      <c r="N14" s="6">
        <v>2</v>
      </c>
      <c r="O14" s="263" t="s">
        <v>955</v>
      </c>
      <c r="P14" s="6" t="s">
        <v>29</v>
      </c>
      <c r="Q14" s="6" t="s">
        <v>29</v>
      </c>
      <c r="R14" s="19" t="s">
        <v>16</v>
      </c>
      <c r="S14" s="19" t="s">
        <v>10</v>
      </c>
      <c r="T14" s="248">
        <v>0.3</v>
      </c>
      <c r="U14" s="19" t="s">
        <v>20</v>
      </c>
      <c r="V14" s="19" t="s">
        <v>23</v>
      </c>
      <c r="W14" s="19" t="s">
        <v>26</v>
      </c>
      <c r="X14" s="193" t="s">
        <v>195</v>
      </c>
      <c r="Y14" s="173">
        <v>0.42</v>
      </c>
      <c r="Z14" s="243" t="s">
        <v>8</v>
      </c>
      <c r="AA14" s="166">
        <f>IF(Z14="LEVE",20%,IF(Z14="MENOR",40%,IF(Z14="MODERADO",60%,IF(Z14="MAYOR",80%,IF(Z14="CATASTROFICO",100%,IF(Z14="",""))))))</f>
        <v>0.8</v>
      </c>
      <c r="AB14" s="244" t="s">
        <v>100</v>
      </c>
      <c r="AC14" s="240" t="s">
        <v>32</v>
      </c>
      <c r="AD14" s="169" t="s">
        <v>988</v>
      </c>
      <c r="AE14" s="7" t="s">
        <v>342</v>
      </c>
      <c r="AF14" s="69" t="s">
        <v>875</v>
      </c>
      <c r="AG14" s="430" t="s">
        <v>876</v>
      </c>
    </row>
    <row r="15" spans="1:34" ht="117" customHeight="1" x14ac:dyDescent="0.3">
      <c r="A15" s="6">
        <v>5</v>
      </c>
      <c r="B15" s="255" t="s">
        <v>600</v>
      </c>
      <c r="C15" s="256" t="s">
        <v>462</v>
      </c>
      <c r="D15" s="256" t="s">
        <v>343</v>
      </c>
      <c r="E15" s="256" t="s">
        <v>463</v>
      </c>
      <c r="F15" s="256" t="s">
        <v>953</v>
      </c>
      <c r="G15" s="202" t="s">
        <v>818</v>
      </c>
      <c r="H15" s="265">
        <v>140</v>
      </c>
      <c r="I15" s="193" t="s">
        <v>195</v>
      </c>
      <c r="J15" s="261">
        <f t="shared" si="0"/>
        <v>0.6</v>
      </c>
      <c r="K15" s="243" t="s">
        <v>8</v>
      </c>
      <c r="L15" s="166">
        <f t="shared" si="1"/>
        <v>0.8</v>
      </c>
      <c r="M15" s="244" t="s">
        <v>100</v>
      </c>
      <c r="N15" s="7">
        <v>3</v>
      </c>
      <c r="O15" s="262" t="s">
        <v>465</v>
      </c>
      <c r="P15" s="6" t="s">
        <v>29</v>
      </c>
      <c r="Q15" s="6" t="s">
        <v>29</v>
      </c>
      <c r="R15" s="19" t="s">
        <v>16</v>
      </c>
      <c r="S15" s="19" t="s">
        <v>10</v>
      </c>
      <c r="T15" s="248">
        <f>+'[1]ValoraciónControles Fomento'!G62</f>
        <v>0</v>
      </c>
      <c r="U15" s="19" t="s">
        <v>20</v>
      </c>
      <c r="V15" s="19" t="s">
        <v>23</v>
      </c>
      <c r="W15" s="19" t="s">
        <v>26</v>
      </c>
      <c r="X15" s="193" t="s">
        <v>195</v>
      </c>
      <c r="Y15" s="166">
        <v>0.42</v>
      </c>
      <c r="Z15" s="243" t="s">
        <v>8</v>
      </c>
      <c r="AA15" s="166">
        <f>IF(Z15="LEVE",20%,IF(Z15="MENOR",40%,IF(Z15="MODERADO",60%,IF(Z15="MAYOR",80%,IF(Z15="CATASTRÓFICO",100%,IF(Z15="",""))))))</f>
        <v>0.8</v>
      </c>
      <c r="AB15" s="244" t="s">
        <v>100</v>
      </c>
      <c r="AC15" s="240" t="s">
        <v>32</v>
      </c>
      <c r="AD15" s="169" t="s">
        <v>466</v>
      </c>
      <c r="AE15" s="7" t="s">
        <v>342</v>
      </c>
      <c r="AF15" s="69" t="s">
        <v>875</v>
      </c>
      <c r="AG15" s="430" t="s">
        <v>876</v>
      </c>
    </row>
    <row r="16" spans="1:34" ht="115.5" customHeight="1" x14ac:dyDescent="0.3">
      <c r="A16" s="537">
        <v>6</v>
      </c>
      <c r="B16" s="537" t="s">
        <v>601</v>
      </c>
      <c r="C16" s="501" t="s">
        <v>145</v>
      </c>
      <c r="D16" s="503" t="s">
        <v>467</v>
      </c>
      <c r="E16" s="503" t="s">
        <v>997</v>
      </c>
      <c r="F16" s="503" t="s">
        <v>279</v>
      </c>
      <c r="G16" s="490" t="s">
        <v>81</v>
      </c>
      <c r="H16" s="505">
        <v>2</v>
      </c>
      <c r="I16" s="507" t="s">
        <v>93</v>
      </c>
      <c r="J16" s="529">
        <v>0.2</v>
      </c>
      <c r="K16" s="517" t="s">
        <v>8</v>
      </c>
      <c r="L16" s="499">
        <f t="shared" si="1"/>
        <v>0.8</v>
      </c>
      <c r="M16" s="497" t="s">
        <v>100</v>
      </c>
      <c r="N16" s="6">
        <v>1</v>
      </c>
      <c r="O16" s="16" t="s">
        <v>998</v>
      </c>
      <c r="P16" s="165" t="s">
        <v>29</v>
      </c>
      <c r="Q16" s="165" t="s">
        <v>29</v>
      </c>
      <c r="R16" s="19" t="s">
        <v>15</v>
      </c>
      <c r="S16" s="19" t="s">
        <v>10</v>
      </c>
      <c r="T16" s="166">
        <v>0.4</v>
      </c>
      <c r="U16" s="19" t="s">
        <v>20</v>
      </c>
      <c r="V16" s="19" t="s">
        <v>23</v>
      </c>
      <c r="W16" s="19" t="s">
        <v>27</v>
      </c>
      <c r="X16" s="193" t="s">
        <v>93</v>
      </c>
      <c r="Y16" s="190">
        <v>0.12</v>
      </c>
      <c r="Z16" s="243" t="s">
        <v>8</v>
      </c>
      <c r="AA16" s="166">
        <f t="shared" ref="AA16:AA53" si="2">IF(Z16="LEVE",20%,IF(Z16="MENOR",40%,IF(Z16="MODERADO",60%,IF(Z16="MAYOR",80%,IF(Z16="CATASTRÓFICO",100%,IF(Z16="",""))))))</f>
        <v>0.8</v>
      </c>
      <c r="AB16" s="244" t="s">
        <v>100</v>
      </c>
      <c r="AC16" s="240" t="s">
        <v>32</v>
      </c>
      <c r="AD16" s="121" t="s">
        <v>281</v>
      </c>
      <c r="AE16" s="122" t="s">
        <v>999</v>
      </c>
      <c r="AF16" s="69" t="s">
        <v>875</v>
      </c>
      <c r="AG16" s="430" t="s">
        <v>876</v>
      </c>
    </row>
    <row r="17" spans="1:33" ht="112.5" customHeight="1" x14ac:dyDescent="0.3">
      <c r="A17" s="536"/>
      <c r="B17" s="536"/>
      <c r="C17" s="502"/>
      <c r="D17" s="504"/>
      <c r="E17" s="504"/>
      <c r="F17" s="504"/>
      <c r="G17" s="492"/>
      <c r="H17" s="506"/>
      <c r="I17" s="508"/>
      <c r="J17" s="531"/>
      <c r="K17" s="532"/>
      <c r="L17" s="500"/>
      <c r="M17" s="498"/>
      <c r="N17" s="6">
        <v>2</v>
      </c>
      <c r="O17" s="246" t="s">
        <v>827</v>
      </c>
      <c r="P17" s="165" t="s">
        <v>29</v>
      </c>
      <c r="Q17" s="165" t="s">
        <v>29</v>
      </c>
      <c r="R17" s="19" t="s">
        <v>15</v>
      </c>
      <c r="S17" s="19" t="s">
        <v>10</v>
      </c>
      <c r="T17" s="166">
        <v>0.4</v>
      </c>
      <c r="U17" s="19" t="s">
        <v>20</v>
      </c>
      <c r="V17" s="19" t="s">
        <v>23</v>
      </c>
      <c r="W17" s="19" t="s">
        <v>27</v>
      </c>
      <c r="X17" s="193" t="s">
        <v>93</v>
      </c>
      <c r="Y17" s="190">
        <v>7.1999999999999995E-2</v>
      </c>
      <c r="Z17" s="243" t="s">
        <v>8</v>
      </c>
      <c r="AA17" s="166">
        <f t="shared" si="2"/>
        <v>0.8</v>
      </c>
      <c r="AB17" s="244" t="s">
        <v>100</v>
      </c>
      <c r="AC17" s="240" t="s">
        <v>32</v>
      </c>
      <c r="AD17" s="121" t="s">
        <v>664</v>
      </c>
      <c r="AE17" s="122" t="s">
        <v>665</v>
      </c>
      <c r="AF17" s="69" t="s">
        <v>875</v>
      </c>
      <c r="AG17" s="430" t="s">
        <v>876</v>
      </c>
    </row>
    <row r="18" spans="1:33" ht="102.75" customHeight="1" x14ac:dyDescent="0.3">
      <c r="A18" s="537">
        <v>7</v>
      </c>
      <c r="B18" s="537" t="s">
        <v>597</v>
      </c>
      <c r="C18" s="501" t="s">
        <v>145</v>
      </c>
      <c r="D18" s="503" t="s">
        <v>282</v>
      </c>
      <c r="E18" s="503" t="s">
        <v>554</v>
      </c>
      <c r="F18" s="503" t="s">
        <v>555</v>
      </c>
      <c r="G18" s="490" t="s">
        <v>81</v>
      </c>
      <c r="H18" s="505">
        <v>12</v>
      </c>
      <c r="I18" s="528" t="s">
        <v>94</v>
      </c>
      <c r="J18" s="529">
        <v>0.4</v>
      </c>
      <c r="K18" s="517" t="s">
        <v>101</v>
      </c>
      <c r="L18" s="499">
        <f t="shared" si="1"/>
        <v>0.6</v>
      </c>
      <c r="M18" s="497" t="s">
        <v>101</v>
      </c>
      <c r="N18" s="6">
        <v>1</v>
      </c>
      <c r="O18" s="16" t="s">
        <v>283</v>
      </c>
      <c r="P18" s="165" t="s">
        <v>29</v>
      </c>
      <c r="Q18" s="165" t="s">
        <v>29</v>
      </c>
      <c r="R18" s="19" t="s">
        <v>15</v>
      </c>
      <c r="S18" s="19" t="s">
        <v>10</v>
      </c>
      <c r="T18" s="166">
        <v>0.4</v>
      </c>
      <c r="U18" s="19" t="s">
        <v>20</v>
      </c>
      <c r="V18" s="19" t="s">
        <v>23</v>
      </c>
      <c r="W18" s="19" t="s">
        <v>27</v>
      </c>
      <c r="X18" s="193" t="s">
        <v>94</v>
      </c>
      <c r="Y18" s="190">
        <v>0.24</v>
      </c>
      <c r="Z18" s="243" t="s">
        <v>101</v>
      </c>
      <c r="AA18" s="166">
        <f t="shared" si="2"/>
        <v>0.6</v>
      </c>
      <c r="AB18" s="244" t="s">
        <v>101</v>
      </c>
      <c r="AC18" s="240" t="s">
        <v>32</v>
      </c>
      <c r="AD18" s="169" t="s">
        <v>284</v>
      </c>
      <c r="AE18" s="122" t="s">
        <v>285</v>
      </c>
      <c r="AF18" s="69" t="s">
        <v>875</v>
      </c>
      <c r="AG18" s="430" t="s">
        <v>876</v>
      </c>
    </row>
    <row r="19" spans="1:33" ht="153.75" customHeight="1" x14ac:dyDescent="0.3">
      <c r="A19" s="536"/>
      <c r="B19" s="536"/>
      <c r="C19" s="550"/>
      <c r="D19" s="513"/>
      <c r="E19" s="513"/>
      <c r="F19" s="513"/>
      <c r="G19" s="492"/>
      <c r="H19" s="526"/>
      <c r="I19" s="528"/>
      <c r="J19" s="530"/>
      <c r="K19" s="518"/>
      <c r="L19" s="500"/>
      <c r="M19" s="498"/>
      <c r="N19" s="6">
        <v>2</v>
      </c>
      <c r="O19" s="121" t="s">
        <v>831</v>
      </c>
      <c r="P19" s="165" t="s">
        <v>29</v>
      </c>
      <c r="Q19" s="165" t="s">
        <v>29</v>
      </c>
      <c r="R19" s="19" t="s">
        <v>16</v>
      </c>
      <c r="S19" s="19" t="s">
        <v>10</v>
      </c>
      <c r="T19" s="166">
        <v>0.4</v>
      </c>
      <c r="U19" s="19" t="s">
        <v>20</v>
      </c>
      <c r="V19" s="19" t="s">
        <v>23</v>
      </c>
      <c r="W19" s="19" t="s">
        <v>27</v>
      </c>
      <c r="X19" s="193" t="s">
        <v>93</v>
      </c>
      <c r="Y19" s="190">
        <v>0.16800000000000001</v>
      </c>
      <c r="Z19" s="243" t="s">
        <v>101</v>
      </c>
      <c r="AA19" s="166">
        <f t="shared" si="2"/>
        <v>0.6</v>
      </c>
      <c r="AB19" s="244" t="s">
        <v>102</v>
      </c>
      <c r="AC19" s="240" t="s">
        <v>32</v>
      </c>
      <c r="AD19" s="169" t="s">
        <v>287</v>
      </c>
      <c r="AE19" s="122" t="s">
        <v>285</v>
      </c>
      <c r="AF19" s="69" t="s">
        <v>875</v>
      </c>
      <c r="AG19" s="430" t="s">
        <v>876</v>
      </c>
    </row>
    <row r="20" spans="1:33" ht="99" x14ac:dyDescent="0.3">
      <c r="A20" s="6">
        <v>8</v>
      </c>
      <c r="B20" s="6" t="s">
        <v>596</v>
      </c>
      <c r="C20" s="16" t="s">
        <v>911</v>
      </c>
      <c r="D20" s="246" t="s">
        <v>288</v>
      </c>
      <c r="E20" s="247" t="s">
        <v>557</v>
      </c>
      <c r="F20" s="246" t="s">
        <v>558</v>
      </c>
      <c r="G20" s="202" t="s">
        <v>818</v>
      </c>
      <c r="H20" s="7">
        <v>120</v>
      </c>
      <c r="I20" s="193" t="s">
        <v>195</v>
      </c>
      <c r="J20" s="8">
        <v>0.6</v>
      </c>
      <c r="K20" s="243" t="s">
        <v>8</v>
      </c>
      <c r="L20" s="166">
        <f t="shared" si="1"/>
        <v>0.8</v>
      </c>
      <c r="M20" s="244" t="s">
        <v>100</v>
      </c>
      <c r="N20" s="6">
        <v>3</v>
      </c>
      <c r="O20" s="121" t="s">
        <v>832</v>
      </c>
      <c r="P20" s="6" t="s">
        <v>29</v>
      </c>
      <c r="Q20" s="6" t="s">
        <v>29</v>
      </c>
      <c r="R20" s="19" t="s">
        <v>16</v>
      </c>
      <c r="S20" s="19" t="s">
        <v>10</v>
      </c>
      <c r="T20" s="166">
        <v>0.4</v>
      </c>
      <c r="U20" s="19" t="s">
        <v>20</v>
      </c>
      <c r="V20" s="19" t="s">
        <v>23</v>
      </c>
      <c r="W20" s="19" t="s">
        <v>26</v>
      </c>
      <c r="X20" s="193" t="s">
        <v>195</v>
      </c>
      <c r="Y20" s="175">
        <v>0.42</v>
      </c>
      <c r="Z20" s="243" t="s">
        <v>8</v>
      </c>
      <c r="AA20" s="166">
        <f t="shared" si="2"/>
        <v>0.8</v>
      </c>
      <c r="AB20" s="244" t="s">
        <v>100</v>
      </c>
      <c r="AC20" s="240" t="s">
        <v>32</v>
      </c>
      <c r="AD20" s="122" t="s">
        <v>666</v>
      </c>
      <c r="AE20" s="7" t="s">
        <v>290</v>
      </c>
      <c r="AF20" s="69" t="s">
        <v>875</v>
      </c>
      <c r="AG20" s="430" t="s">
        <v>876</v>
      </c>
    </row>
    <row r="21" spans="1:33" ht="102.75" customHeight="1" x14ac:dyDescent="0.3">
      <c r="A21" s="6">
        <v>9</v>
      </c>
      <c r="B21" s="255" t="s">
        <v>872</v>
      </c>
      <c r="C21" s="169" t="s">
        <v>333</v>
      </c>
      <c r="D21" s="169" t="s">
        <v>928</v>
      </c>
      <c r="E21" s="169" t="s">
        <v>929</v>
      </c>
      <c r="F21" s="169" t="s">
        <v>930</v>
      </c>
      <c r="G21" s="202" t="s">
        <v>81</v>
      </c>
      <c r="H21" s="7">
        <v>2</v>
      </c>
      <c r="I21" s="193" t="s">
        <v>93</v>
      </c>
      <c r="J21" s="166">
        <f t="shared" ref="J21:J29" si="3">IF(I21="MUY BAJA",20%,IF(I21="BAJA",40%,IF(I21="MEDIA",60%,IF(I21="ALTA",80%,IF(I21="MUY ALTA",100%,IF(I21="",""))))))</f>
        <v>0.2</v>
      </c>
      <c r="K21" s="243" t="s">
        <v>101</v>
      </c>
      <c r="L21" s="166">
        <f t="shared" si="1"/>
        <v>0.6</v>
      </c>
      <c r="M21" s="244" t="s">
        <v>101</v>
      </c>
      <c r="N21" s="6">
        <v>1</v>
      </c>
      <c r="O21" s="16" t="s">
        <v>937</v>
      </c>
      <c r="P21" s="69" t="s">
        <v>29</v>
      </c>
      <c r="Q21" s="6" t="s">
        <v>29</v>
      </c>
      <c r="R21" s="19" t="s">
        <v>15</v>
      </c>
      <c r="S21" s="19" t="s">
        <v>10</v>
      </c>
      <c r="T21" s="248">
        <v>0.4</v>
      </c>
      <c r="U21" s="19" t="s">
        <v>20</v>
      </c>
      <c r="V21" s="19" t="s">
        <v>23</v>
      </c>
      <c r="W21" s="19" t="s">
        <v>27</v>
      </c>
      <c r="X21" s="193" t="s">
        <v>93</v>
      </c>
      <c r="Y21" s="166">
        <v>0.12</v>
      </c>
      <c r="Z21" s="243" t="s">
        <v>167</v>
      </c>
      <c r="AA21" s="166">
        <f t="shared" si="2"/>
        <v>0.2</v>
      </c>
      <c r="AB21" s="244" t="s">
        <v>102</v>
      </c>
      <c r="AC21" s="240" t="s">
        <v>32</v>
      </c>
      <c r="AD21" s="16" t="s">
        <v>941</v>
      </c>
      <c r="AE21" s="69" t="s">
        <v>845</v>
      </c>
      <c r="AF21" s="69" t="s">
        <v>875</v>
      </c>
      <c r="AG21" s="430" t="s">
        <v>876</v>
      </c>
    </row>
    <row r="22" spans="1:33" ht="133.5" customHeight="1" x14ac:dyDescent="0.3">
      <c r="A22" s="6">
        <v>10</v>
      </c>
      <c r="B22" s="255" t="s">
        <v>873</v>
      </c>
      <c r="C22" s="169" t="s">
        <v>293</v>
      </c>
      <c r="D22" s="169" t="s">
        <v>844</v>
      </c>
      <c r="E22" s="169" t="s">
        <v>931</v>
      </c>
      <c r="F22" s="169" t="s">
        <v>338</v>
      </c>
      <c r="G22" s="202" t="s">
        <v>818</v>
      </c>
      <c r="H22" s="7">
        <v>133</v>
      </c>
      <c r="I22" s="193" t="s">
        <v>195</v>
      </c>
      <c r="J22" s="166">
        <f t="shared" si="3"/>
        <v>0.6</v>
      </c>
      <c r="K22" s="243" t="s">
        <v>101</v>
      </c>
      <c r="L22" s="166">
        <f t="shared" si="1"/>
        <v>0.6</v>
      </c>
      <c r="M22" s="244" t="s">
        <v>101</v>
      </c>
      <c r="N22" s="6">
        <v>2</v>
      </c>
      <c r="O22" s="121" t="s">
        <v>938</v>
      </c>
      <c r="P22" s="6" t="s">
        <v>29</v>
      </c>
      <c r="Q22" s="6" t="s">
        <v>29</v>
      </c>
      <c r="R22" s="19" t="s">
        <v>15</v>
      </c>
      <c r="S22" s="19" t="s">
        <v>10</v>
      </c>
      <c r="T22" s="248">
        <v>0.4</v>
      </c>
      <c r="U22" s="19" t="s">
        <v>20</v>
      </c>
      <c r="V22" s="19" t="s">
        <v>23</v>
      </c>
      <c r="W22" s="19" t="s">
        <v>27</v>
      </c>
      <c r="X22" s="193" t="s">
        <v>93</v>
      </c>
      <c r="Y22" s="166">
        <v>0.14000000000000001</v>
      </c>
      <c r="Z22" s="243" t="s">
        <v>8</v>
      </c>
      <c r="AA22" s="166">
        <f t="shared" si="2"/>
        <v>0.8</v>
      </c>
      <c r="AB22" s="244" t="s">
        <v>100</v>
      </c>
      <c r="AC22" s="240" t="s">
        <v>32</v>
      </c>
      <c r="AD22" s="16" t="s">
        <v>846</v>
      </c>
      <c r="AE22" s="69" t="s">
        <v>847</v>
      </c>
      <c r="AF22" s="69" t="s">
        <v>875</v>
      </c>
      <c r="AG22" s="430" t="s">
        <v>876</v>
      </c>
    </row>
    <row r="23" spans="1:33" ht="336" customHeight="1" x14ac:dyDescent="0.3">
      <c r="A23" s="6">
        <v>11</v>
      </c>
      <c r="B23" s="255" t="s">
        <v>874</v>
      </c>
      <c r="C23" s="169" t="s">
        <v>333</v>
      </c>
      <c r="D23" s="169" t="s">
        <v>945</v>
      </c>
      <c r="E23" s="169" t="s">
        <v>932</v>
      </c>
      <c r="F23" s="169" t="s">
        <v>933</v>
      </c>
      <c r="G23" s="202" t="s">
        <v>81</v>
      </c>
      <c r="H23" s="7">
        <v>4</v>
      </c>
      <c r="I23" s="193" t="s">
        <v>94</v>
      </c>
      <c r="J23" s="166">
        <f t="shared" si="3"/>
        <v>0.4</v>
      </c>
      <c r="K23" s="243" t="s">
        <v>101</v>
      </c>
      <c r="L23" s="166">
        <f t="shared" si="1"/>
        <v>0.6</v>
      </c>
      <c r="M23" s="244" t="s">
        <v>101</v>
      </c>
      <c r="N23" s="6">
        <v>3</v>
      </c>
      <c r="O23" s="121" t="s">
        <v>939</v>
      </c>
      <c r="P23" s="6" t="s">
        <v>29</v>
      </c>
      <c r="Q23" s="6" t="s">
        <v>29</v>
      </c>
      <c r="R23" s="19" t="s">
        <v>15</v>
      </c>
      <c r="S23" s="19" t="s">
        <v>10</v>
      </c>
      <c r="T23" s="248">
        <v>0.4</v>
      </c>
      <c r="U23" s="19" t="s">
        <v>20</v>
      </c>
      <c r="V23" s="19" t="s">
        <v>23</v>
      </c>
      <c r="W23" s="19"/>
      <c r="X23" s="193" t="s">
        <v>93</v>
      </c>
      <c r="Y23" s="166">
        <v>0.28000000000000003</v>
      </c>
      <c r="Z23" s="243" t="s">
        <v>101</v>
      </c>
      <c r="AA23" s="166">
        <f t="shared" si="2"/>
        <v>0.6</v>
      </c>
      <c r="AB23" s="244" t="s">
        <v>101</v>
      </c>
      <c r="AC23" s="240" t="s">
        <v>32</v>
      </c>
      <c r="AD23" s="16" t="s">
        <v>942</v>
      </c>
      <c r="AE23" s="69" t="s">
        <v>845</v>
      </c>
      <c r="AF23" s="69" t="s">
        <v>875</v>
      </c>
      <c r="AG23" s="430" t="s">
        <v>876</v>
      </c>
    </row>
    <row r="24" spans="1:33" ht="119.25" customHeight="1" x14ac:dyDescent="0.3">
      <c r="A24" s="6">
        <v>12</v>
      </c>
      <c r="B24" s="255" t="s">
        <v>389</v>
      </c>
      <c r="C24" s="216" t="s">
        <v>293</v>
      </c>
      <c r="D24" s="169" t="s">
        <v>934</v>
      </c>
      <c r="E24" s="216" t="s">
        <v>935</v>
      </c>
      <c r="F24" s="169" t="s">
        <v>936</v>
      </c>
      <c r="G24" s="202" t="s">
        <v>81</v>
      </c>
      <c r="H24" s="7">
        <v>40</v>
      </c>
      <c r="I24" s="193" t="s">
        <v>195</v>
      </c>
      <c r="J24" s="166">
        <f t="shared" si="3"/>
        <v>0.6</v>
      </c>
      <c r="K24" s="243" t="s">
        <v>101</v>
      </c>
      <c r="L24" s="166">
        <f t="shared" si="1"/>
        <v>0.6</v>
      </c>
      <c r="M24" s="244" t="s">
        <v>101</v>
      </c>
      <c r="N24" s="6">
        <v>1</v>
      </c>
      <c r="O24" s="169" t="s">
        <v>940</v>
      </c>
      <c r="P24" s="69" t="s">
        <v>29</v>
      </c>
      <c r="Q24" s="6" t="s">
        <v>29</v>
      </c>
      <c r="R24" s="19" t="s">
        <v>15</v>
      </c>
      <c r="S24" s="19" t="s">
        <v>10</v>
      </c>
      <c r="T24" s="248">
        <v>0.4</v>
      </c>
      <c r="U24" s="19" t="s">
        <v>20</v>
      </c>
      <c r="V24" s="19" t="s">
        <v>23</v>
      </c>
      <c r="W24" s="19" t="s">
        <v>27</v>
      </c>
      <c r="X24" s="193" t="s">
        <v>93</v>
      </c>
      <c r="Y24" s="166">
        <v>0.24</v>
      </c>
      <c r="Z24" s="243" t="s">
        <v>101</v>
      </c>
      <c r="AA24" s="166">
        <f t="shared" si="2"/>
        <v>0.6</v>
      </c>
      <c r="AB24" s="244" t="s">
        <v>101</v>
      </c>
      <c r="AC24" s="240" t="s">
        <v>32</v>
      </c>
      <c r="AD24" s="16" t="s">
        <v>943</v>
      </c>
      <c r="AE24" s="69" t="s">
        <v>944</v>
      </c>
      <c r="AF24" s="69" t="s">
        <v>875</v>
      </c>
      <c r="AG24" s="430" t="s">
        <v>876</v>
      </c>
    </row>
    <row r="25" spans="1:33" ht="98.25" customHeight="1" x14ac:dyDescent="0.3">
      <c r="A25" s="6">
        <v>13</v>
      </c>
      <c r="B25" s="6" t="s">
        <v>384</v>
      </c>
      <c r="C25" s="16" t="s">
        <v>912</v>
      </c>
      <c r="D25" s="121" t="s">
        <v>801</v>
      </c>
      <c r="E25" s="16" t="s">
        <v>300</v>
      </c>
      <c r="F25" s="16" t="s">
        <v>802</v>
      </c>
      <c r="G25" s="202" t="s">
        <v>824</v>
      </c>
      <c r="H25" s="7">
        <v>72</v>
      </c>
      <c r="I25" s="193" t="s">
        <v>195</v>
      </c>
      <c r="J25" s="166">
        <f t="shared" si="3"/>
        <v>0.6</v>
      </c>
      <c r="K25" s="243" t="s">
        <v>101</v>
      </c>
      <c r="L25" s="166">
        <f t="shared" si="1"/>
        <v>0.6</v>
      </c>
      <c r="M25" s="244" t="s">
        <v>101</v>
      </c>
      <c r="N25" s="6">
        <v>1</v>
      </c>
      <c r="O25" s="16" t="s">
        <v>806</v>
      </c>
      <c r="P25" s="165" t="s">
        <v>29</v>
      </c>
      <c r="Q25" s="165" t="s">
        <v>29</v>
      </c>
      <c r="R25" s="19" t="s">
        <v>15</v>
      </c>
      <c r="S25" s="19" t="s">
        <v>10</v>
      </c>
      <c r="T25" s="166">
        <v>0.4</v>
      </c>
      <c r="U25" s="19" t="s">
        <v>20</v>
      </c>
      <c r="V25" s="19" t="s">
        <v>23</v>
      </c>
      <c r="W25" s="19" t="s">
        <v>27</v>
      </c>
      <c r="X25" s="193" t="s">
        <v>93</v>
      </c>
      <c r="Y25" s="166">
        <v>0.36</v>
      </c>
      <c r="Z25" s="243" t="s">
        <v>101</v>
      </c>
      <c r="AA25" s="166">
        <f t="shared" si="2"/>
        <v>0.6</v>
      </c>
      <c r="AB25" s="244" t="s">
        <v>101</v>
      </c>
      <c r="AC25" s="240" t="s">
        <v>32</v>
      </c>
      <c r="AD25" s="169" t="s">
        <v>811</v>
      </c>
      <c r="AE25" s="7" t="s">
        <v>306</v>
      </c>
      <c r="AF25" s="69" t="s">
        <v>875</v>
      </c>
      <c r="AG25" s="430" t="s">
        <v>876</v>
      </c>
    </row>
    <row r="26" spans="1:33" ht="84.75" customHeight="1" x14ac:dyDescent="0.3">
      <c r="A26" s="6">
        <v>14</v>
      </c>
      <c r="B26" s="6" t="s">
        <v>385</v>
      </c>
      <c r="C26" s="16" t="s">
        <v>913</v>
      </c>
      <c r="D26" s="121" t="s">
        <v>803</v>
      </c>
      <c r="E26" s="16" t="s">
        <v>804</v>
      </c>
      <c r="F26" s="16" t="s">
        <v>828</v>
      </c>
      <c r="G26" s="202" t="s">
        <v>87</v>
      </c>
      <c r="H26" s="7">
        <v>12</v>
      </c>
      <c r="I26" s="249" t="s">
        <v>94</v>
      </c>
      <c r="J26" s="166">
        <f t="shared" si="3"/>
        <v>0.4</v>
      </c>
      <c r="K26" s="243" t="s">
        <v>8</v>
      </c>
      <c r="L26" s="166">
        <f t="shared" si="1"/>
        <v>0.8</v>
      </c>
      <c r="M26" s="244" t="s">
        <v>100</v>
      </c>
      <c r="N26" s="6">
        <v>2</v>
      </c>
      <c r="O26" s="121" t="s">
        <v>807</v>
      </c>
      <c r="P26" s="6" t="s">
        <v>29</v>
      </c>
      <c r="Q26" s="6" t="s">
        <v>29</v>
      </c>
      <c r="R26" s="19" t="s">
        <v>15</v>
      </c>
      <c r="S26" s="19" t="s">
        <v>10</v>
      </c>
      <c r="T26" s="248">
        <v>0.4</v>
      </c>
      <c r="U26" s="19" t="s">
        <v>20</v>
      </c>
      <c r="V26" s="19" t="s">
        <v>23</v>
      </c>
      <c r="W26" s="19" t="s">
        <v>27</v>
      </c>
      <c r="X26" s="193" t="s">
        <v>93</v>
      </c>
      <c r="Y26" s="166">
        <v>0.24</v>
      </c>
      <c r="Z26" s="243" t="s">
        <v>8</v>
      </c>
      <c r="AA26" s="166">
        <f t="shared" si="2"/>
        <v>0.8</v>
      </c>
      <c r="AB26" s="244" t="s">
        <v>100</v>
      </c>
      <c r="AC26" s="240" t="s">
        <v>32</v>
      </c>
      <c r="AD26" s="169" t="s">
        <v>812</v>
      </c>
      <c r="AE26" s="7" t="s">
        <v>306</v>
      </c>
      <c r="AF26" s="69" t="s">
        <v>875</v>
      </c>
      <c r="AG26" s="430" t="s">
        <v>876</v>
      </c>
    </row>
    <row r="27" spans="1:33" ht="105" customHeight="1" x14ac:dyDescent="0.3">
      <c r="A27" s="6">
        <v>15</v>
      </c>
      <c r="B27" s="6" t="s">
        <v>386</v>
      </c>
      <c r="C27" s="16" t="s">
        <v>689</v>
      </c>
      <c r="D27" s="121" t="s">
        <v>805</v>
      </c>
      <c r="E27" s="16" t="s">
        <v>849</v>
      </c>
      <c r="F27" s="16" t="s">
        <v>848</v>
      </c>
      <c r="G27" s="202" t="s">
        <v>824</v>
      </c>
      <c r="H27" s="7">
        <v>36</v>
      </c>
      <c r="I27" s="249" t="s">
        <v>195</v>
      </c>
      <c r="J27" s="166">
        <f t="shared" si="3"/>
        <v>0.6</v>
      </c>
      <c r="K27" s="243" t="s">
        <v>103</v>
      </c>
      <c r="L27" s="166">
        <f t="shared" si="1"/>
        <v>0.4</v>
      </c>
      <c r="M27" s="244" t="s">
        <v>101</v>
      </c>
      <c r="N27" s="6">
        <v>3</v>
      </c>
      <c r="O27" s="121" t="s">
        <v>808</v>
      </c>
      <c r="P27" s="6" t="s">
        <v>29</v>
      </c>
      <c r="Q27" s="6" t="s">
        <v>29</v>
      </c>
      <c r="R27" s="19" t="s">
        <v>15</v>
      </c>
      <c r="S27" s="19" t="s">
        <v>10</v>
      </c>
      <c r="T27" s="248">
        <v>0.4</v>
      </c>
      <c r="U27" s="19" t="s">
        <v>20</v>
      </c>
      <c r="V27" s="19" t="s">
        <v>23</v>
      </c>
      <c r="W27" s="19" t="s">
        <v>27</v>
      </c>
      <c r="X27" s="193" t="s">
        <v>93</v>
      </c>
      <c r="Y27" s="175">
        <v>0.36</v>
      </c>
      <c r="Z27" s="243" t="s">
        <v>103</v>
      </c>
      <c r="AA27" s="166">
        <f t="shared" si="2"/>
        <v>0.4</v>
      </c>
      <c r="AB27" s="244" t="s">
        <v>102</v>
      </c>
      <c r="AC27" s="240" t="s">
        <v>32</v>
      </c>
      <c r="AD27" s="169" t="s">
        <v>813</v>
      </c>
      <c r="AE27" s="7" t="s">
        <v>309</v>
      </c>
      <c r="AF27" s="69" t="s">
        <v>875</v>
      </c>
      <c r="AG27" s="430" t="s">
        <v>876</v>
      </c>
    </row>
    <row r="28" spans="1:33" ht="114" customHeight="1" x14ac:dyDescent="0.3">
      <c r="A28" s="6">
        <v>16</v>
      </c>
      <c r="B28" s="6" t="s">
        <v>387</v>
      </c>
      <c r="C28" s="16" t="s">
        <v>914</v>
      </c>
      <c r="D28" s="121" t="s">
        <v>311</v>
      </c>
      <c r="E28" s="250" t="s">
        <v>312</v>
      </c>
      <c r="F28" s="16" t="s">
        <v>482</v>
      </c>
      <c r="G28" s="202" t="s">
        <v>81</v>
      </c>
      <c r="H28" s="7">
        <v>650</v>
      </c>
      <c r="I28" s="447" t="s">
        <v>7</v>
      </c>
      <c r="J28" s="166">
        <f t="shared" si="3"/>
        <v>0.8</v>
      </c>
      <c r="K28" s="243" t="s">
        <v>103</v>
      </c>
      <c r="L28" s="166">
        <f t="shared" si="1"/>
        <v>0.4</v>
      </c>
      <c r="M28" s="244" t="s">
        <v>101</v>
      </c>
      <c r="N28" s="7">
        <v>4</v>
      </c>
      <c r="O28" s="122" t="s">
        <v>809</v>
      </c>
      <c r="P28" s="7" t="s">
        <v>29</v>
      </c>
      <c r="Q28" s="7" t="s">
        <v>29</v>
      </c>
      <c r="R28" s="19" t="s">
        <v>15</v>
      </c>
      <c r="S28" s="19" t="s">
        <v>10</v>
      </c>
      <c r="T28" s="173">
        <v>0.4</v>
      </c>
      <c r="U28" s="19" t="s">
        <v>20</v>
      </c>
      <c r="V28" s="19" t="s">
        <v>23</v>
      </c>
      <c r="W28" s="19" t="s">
        <v>27</v>
      </c>
      <c r="X28" s="193" t="s">
        <v>94</v>
      </c>
      <c r="Y28" s="166">
        <v>0.48</v>
      </c>
      <c r="Z28" s="243" t="s">
        <v>103</v>
      </c>
      <c r="AA28" s="166">
        <f t="shared" si="2"/>
        <v>0.4</v>
      </c>
      <c r="AB28" s="244" t="s">
        <v>101</v>
      </c>
      <c r="AC28" s="240" t="s">
        <v>32</v>
      </c>
      <c r="AD28" s="169" t="s">
        <v>814</v>
      </c>
      <c r="AE28" s="7" t="s">
        <v>314</v>
      </c>
      <c r="AF28" s="69" t="s">
        <v>875</v>
      </c>
      <c r="AG28" s="430" t="s">
        <v>876</v>
      </c>
    </row>
    <row r="29" spans="1:33" ht="96.75" customHeight="1" x14ac:dyDescent="0.3">
      <c r="A29" s="6">
        <v>17</v>
      </c>
      <c r="B29" s="6" t="s">
        <v>388</v>
      </c>
      <c r="C29" s="16" t="s">
        <v>913</v>
      </c>
      <c r="D29" s="79" t="s">
        <v>315</v>
      </c>
      <c r="E29" s="16" t="s">
        <v>926</v>
      </c>
      <c r="F29" s="16" t="s">
        <v>927</v>
      </c>
      <c r="G29" s="202" t="s">
        <v>81</v>
      </c>
      <c r="H29" s="7">
        <v>600</v>
      </c>
      <c r="I29" s="193" t="s">
        <v>7</v>
      </c>
      <c r="J29" s="166">
        <f t="shared" si="3"/>
        <v>0.8</v>
      </c>
      <c r="K29" s="243" t="s">
        <v>167</v>
      </c>
      <c r="L29" s="166">
        <f t="shared" si="1"/>
        <v>0.2</v>
      </c>
      <c r="M29" s="244" t="s">
        <v>101</v>
      </c>
      <c r="N29" s="7">
        <v>5</v>
      </c>
      <c r="O29" s="122" t="s">
        <v>810</v>
      </c>
      <c r="P29" s="7" t="s">
        <v>29</v>
      </c>
      <c r="Q29" s="7" t="s">
        <v>29</v>
      </c>
      <c r="R29" s="19" t="s">
        <v>15</v>
      </c>
      <c r="S29" s="19" t="s">
        <v>10</v>
      </c>
      <c r="T29" s="271">
        <v>0.4</v>
      </c>
      <c r="U29" s="19" t="s">
        <v>20</v>
      </c>
      <c r="V29" s="19" t="s">
        <v>23</v>
      </c>
      <c r="W29" s="19" t="s">
        <v>27</v>
      </c>
      <c r="X29" s="193" t="s">
        <v>93</v>
      </c>
      <c r="Y29" s="166">
        <v>0.36</v>
      </c>
      <c r="Z29" s="243" t="s">
        <v>167</v>
      </c>
      <c r="AA29" s="166">
        <f t="shared" si="2"/>
        <v>0.2</v>
      </c>
      <c r="AB29" s="244" t="s">
        <v>102</v>
      </c>
      <c r="AC29" s="240" t="s">
        <v>32</v>
      </c>
      <c r="AD29" s="169" t="s">
        <v>815</v>
      </c>
      <c r="AE29" s="169" t="s">
        <v>318</v>
      </c>
      <c r="AF29" s="69" t="s">
        <v>875</v>
      </c>
      <c r="AG29" s="430" t="s">
        <v>876</v>
      </c>
    </row>
    <row r="30" spans="1:33" ht="75.75" x14ac:dyDescent="0.3">
      <c r="A30" s="6">
        <v>18</v>
      </c>
      <c r="B30" s="6" t="s">
        <v>392</v>
      </c>
      <c r="C30" s="235" t="s">
        <v>291</v>
      </c>
      <c r="D30" s="235" t="s">
        <v>859</v>
      </c>
      <c r="E30" s="235" t="s">
        <v>860</v>
      </c>
      <c r="F30" s="235" t="s">
        <v>861</v>
      </c>
      <c r="G30" s="202" t="s">
        <v>81</v>
      </c>
      <c r="H30" s="234">
        <v>1500</v>
      </c>
      <c r="I30" s="439" t="s">
        <v>7</v>
      </c>
      <c r="J30" s="166">
        <f t="shared" ref="J30:J43" si="4">IF(I30="MUY BAJA",20%,IF(I30="BAJA",40%,IF(I30="MEDIA",60%,IF(I30="ALTA",80%,IF(I30="MUY ALTA",100%,IF(I30="",""))))))</f>
        <v>0.8</v>
      </c>
      <c r="K30" s="243" t="s">
        <v>167</v>
      </c>
      <c r="L30" s="166">
        <f t="shared" si="1"/>
        <v>0.2</v>
      </c>
      <c r="M30" s="244" t="s">
        <v>102</v>
      </c>
      <c r="N30" s="6">
        <v>1</v>
      </c>
      <c r="O30" s="16" t="s">
        <v>321</v>
      </c>
      <c r="P30" s="165" t="s">
        <v>29</v>
      </c>
      <c r="Q30" s="165" t="s">
        <v>29</v>
      </c>
      <c r="R30" s="19" t="s">
        <v>16</v>
      </c>
      <c r="S30" s="19" t="s">
        <v>10</v>
      </c>
      <c r="T30" s="166">
        <v>0.3</v>
      </c>
      <c r="U30" s="19" t="s">
        <v>20</v>
      </c>
      <c r="V30" s="19" t="s">
        <v>23</v>
      </c>
      <c r="W30" s="19" t="s">
        <v>27</v>
      </c>
      <c r="X30" s="193" t="s">
        <v>94</v>
      </c>
      <c r="Y30" s="251">
        <v>0.56000000000000005</v>
      </c>
      <c r="Z30" s="243" t="s">
        <v>167</v>
      </c>
      <c r="AA30" s="166">
        <f t="shared" si="2"/>
        <v>0.2</v>
      </c>
      <c r="AB30" s="244" t="s">
        <v>102</v>
      </c>
      <c r="AC30" s="240" t="s">
        <v>32</v>
      </c>
      <c r="AD30" s="16" t="s">
        <v>863</v>
      </c>
      <c r="AE30" s="121" t="s">
        <v>323</v>
      </c>
      <c r="AF30" s="69" t="s">
        <v>875</v>
      </c>
      <c r="AG30" s="430" t="s">
        <v>876</v>
      </c>
    </row>
    <row r="31" spans="1:33" ht="75.75" x14ac:dyDescent="0.3">
      <c r="A31" s="6">
        <v>19</v>
      </c>
      <c r="B31" s="6" t="s">
        <v>393</v>
      </c>
      <c r="C31" s="16" t="s">
        <v>324</v>
      </c>
      <c r="D31" s="16" t="s">
        <v>862</v>
      </c>
      <c r="E31" s="16" t="s">
        <v>487</v>
      </c>
      <c r="F31" s="16" t="s">
        <v>488</v>
      </c>
      <c r="G31" s="202" t="s">
        <v>81</v>
      </c>
      <c r="H31" s="7">
        <v>2000</v>
      </c>
      <c r="I31" s="438" t="s">
        <v>7</v>
      </c>
      <c r="J31" s="166">
        <f t="shared" si="4"/>
        <v>0.8</v>
      </c>
      <c r="K31" s="243" t="s">
        <v>167</v>
      </c>
      <c r="L31" s="166">
        <f t="shared" si="1"/>
        <v>0.2</v>
      </c>
      <c r="M31" s="244" t="s">
        <v>102</v>
      </c>
      <c r="N31" s="6">
        <v>2</v>
      </c>
      <c r="O31" s="121" t="s">
        <v>489</v>
      </c>
      <c r="P31" s="6" t="s">
        <v>29</v>
      </c>
      <c r="Q31" s="6" t="s">
        <v>29</v>
      </c>
      <c r="R31" s="19" t="s">
        <v>17</v>
      </c>
      <c r="S31" s="19" t="s">
        <v>10</v>
      </c>
      <c r="T31" s="166">
        <v>0.4</v>
      </c>
      <c r="U31" s="19" t="s">
        <v>20</v>
      </c>
      <c r="V31" s="19" t="s">
        <v>23</v>
      </c>
      <c r="W31" s="19" t="s">
        <v>27</v>
      </c>
      <c r="X31" s="193" t="s">
        <v>94</v>
      </c>
      <c r="Y31" s="252">
        <v>0.48</v>
      </c>
      <c r="Z31" s="243" t="s">
        <v>167</v>
      </c>
      <c r="AA31" s="166">
        <f t="shared" si="2"/>
        <v>0.2</v>
      </c>
      <c r="AB31" s="244" t="s">
        <v>102</v>
      </c>
      <c r="AC31" s="240" t="s">
        <v>32</v>
      </c>
      <c r="AD31" s="16" t="s">
        <v>326</v>
      </c>
      <c r="AE31" s="69" t="s">
        <v>323</v>
      </c>
      <c r="AF31" s="69" t="s">
        <v>875</v>
      </c>
      <c r="AG31" s="430" t="s">
        <v>876</v>
      </c>
    </row>
    <row r="32" spans="1:33" ht="89.25" x14ac:dyDescent="0.3">
      <c r="A32" s="6">
        <v>20</v>
      </c>
      <c r="B32" s="6" t="s">
        <v>364</v>
      </c>
      <c r="C32" s="69" t="s">
        <v>345</v>
      </c>
      <c r="D32" s="121" t="s">
        <v>346</v>
      </c>
      <c r="E32" s="16" t="s">
        <v>347</v>
      </c>
      <c r="F32" s="16" t="s">
        <v>490</v>
      </c>
      <c r="G32" s="202" t="s">
        <v>81</v>
      </c>
      <c r="H32" s="7">
        <f>(3*12)+2+5+12</f>
        <v>55</v>
      </c>
      <c r="I32" s="193" t="s">
        <v>195</v>
      </c>
      <c r="J32" s="166">
        <f t="shared" si="4"/>
        <v>0.6</v>
      </c>
      <c r="K32" s="243" t="s">
        <v>167</v>
      </c>
      <c r="L32" s="166">
        <f t="shared" si="1"/>
        <v>0.2</v>
      </c>
      <c r="M32" s="244" t="s">
        <v>102</v>
      </c>
      <c r="N32" s="6">
        <v>1</v>
      </c>
      <c r="O32" s="79" t="s">
        <v>834</v>
      </c>
      <c r="P32" s="69" t="s">
        <v>29</v>
      </c>
      <c r="Q32" s="6" t="s">
        <v>29</v>
      </c>
      <c r="R32" s="19" t="s">
        <v>15</v>
      </c>
      <c r="S32" s="19" t="s">
        <v>10</v>
      </c>
      <c r="T32" s="248">
        <v>0.4</v>
      </c>
      <c r="U32" s="19" t="s">
        <v>20</v>
      </c>
      <c r="V32" s="19" t="s">
        <v>23</v>
      </c>
      <c r="W32" s="19" t="s">
        <v>27</v>
      </c>
      <c r="X32" s="193" t="s">
        <v>93</v>
      </c>
      <c r="Y32" s="166">
        <v>0.36</v>
      </c>
      <c r="Z32" s="243" t="s">
        <v>167</v>
      </c>
      <c r="AA32" s="166">
        <f t="shared" si="2"/>
        <v>0.2</v>
      </c>
      <c r="AB32" s="244" t="s">
        <v>102</v>
      </c>
      <c r="AC32" s="240" t="s">
        <v>32</v>
      </c>
      <c r="AD32" s="16" t="s">
        <v>491</v>
      </c>
      <c r="AE32" s="7" t="s">
        <v>349</v>
      </c>
      <c r="AF32" s="69" t="s">
        <v>875</v>
      </c>
      <c r="AG32" s="430" t="s">
        <v>876</v>
      </c>
    </row>
    <row r="33" spans="1:33" ht="86.25" x14ac:dyDescent="0.3">
      <c r="A33" s="6">
        <v>21</v>
      </c>
      <c r="B33" s="6" t="s">
        <v>365</v>
      </c>
      <c r="C33" s="16" t="s">
        <v>474</v>
      </c>
      <c r="D33" s="16" t="s">
        <v>350</v>
      </c>
      <c r="E33" s="16" t="s">
        <v>351</v>
      </c>
      <c r="F33" s="16" t="s">
        <v>492</v>
      </c>
      <c r="G33" s="202" t="s">
        <v>818</v>
      </c>
      <c r="H33" s="7">
        <v>15</v>
      </c>
      <c r="I33" s="193" t="s">
        <v>94</v>
      </c>
      <c r="J33" s="166">
        <f t="shared" si="4"/>
        <v>0.4</v>
      </c>
      <c r="K33" s="243" t="s">
        <v>8</v>
      </c>
      <c r="L33" s="166">
        <f t="shared" si="1"/>
        <v>0.8</v>
      </c>
      <c r="M33" s="244" t="s">
        <v>100</v>
      </c>
      <c r="N33" s="6">
        <v>2</v>
      </c>
      <c r="O33" s="121" t="s">
        <v>352</v>
      </c>
      <c r="P33" s="6" t="s">
        <v>29</v>
      </c>
      <c r="Q33" s="6" t="s">
        <v>29</v>
      </c>
      <c r="R33" s="19" t="s">
        <v>15</v>
      </c>
      <c r="S33" s="19" t="s">
        <v>10</v>
      </c>
      <c r="T33" s="248">
        <v>0.4</v>
      </c>
      <c r="U33" s="19" t="s">
        <v>20</v>
      </c>
      <c r="V33" s="19" t="s">
        <v>23</v>
      </c>
      <c r="W33" s="19" t="s">
        <v>26</v>
      </c>
      <c r="X33" s="193" t="s">
        <v>93</v>
      </c>
      <c r="Y33" s="166">
        <v>0.24</v>
      </c>
      <c r="Z33" s="243" t="s">
        <v>8</v>
      </c>
      <c r="AA33" s="166">
        <f t="shared" si="2"/>
        <v>0.8</v>
      </c>
      <c r="AB33" s="244" t="s">
        <v>100</v>
      </c>
      <c r="AC33" s="240" t="s">
        <v>32</v>
      </c>
      <c r="AD33" s="16" t="s">
        <v>353</v>
      </c>
      <c r="AE33" s="7" t="s">
        <v>349</v>
      </c>
      <c r="AF33" s="69" t="s">
        <v>875</v>
      </c>
      <c r="AG33" s="430" t="s">
        <v>876</v>
      </c>
    </row>
    <row r="34" spans="1:33" ht="86.25" x14ac:dyDescent="0.3">
      <c r="A34" s="6">
        <v>22</v>
      </c>
      <c r="B34" s="6" t="s">
        <v>366</v>
      </c>
      <c r="C34" s="16" t="s">
        <v>462</v>
      </c>
      <c r="D34" s="16" t="s">
        <v>354</v>
      </c>
      <c r="E34" s="16" t="s">
        <v>355</v>
      </c>
      <c r="F34" s="16" t="s">
        <v>356</v>
      </c>
      <c r="G34" s="202" t="s">
        <v>81</v>
      </c>
      <c r="H34" s="7">
        <f>2+1+12+1</f>
        <v>16</v>
      </c>
      <c r="I34" s="193" t="s">
        <v>94</v>
      </c>
      <c r="J34" s="166">
        <f t="shared" si="4"/>
        <v>0.4</v>
      </c>
      <c r="K34" s="243" t="s">
        <v>103</v>
      </c>
      <c r="L34" s="166">
        <f t="shared" si="1"/>
        <v>0.4</v>
      </c>
      <c r="M34" s="244" t="s">
        <v>102</v>
      </c>
      <c r="N34" s="6">
        <v>3</v>
      </c>
      <c r="O34" s="121" t="s">
        <v>835</v>
      </c>
      <c r="P34" s="6" t="s">
        <v>29</v>
      </c>
      <c r="Q34" s="6" t="s">
        <v>29</v>
      </c>
      <c r="R34" s="19" t="s">
        <v>15</v>
      </c>
      <c r="S34" s="19" t="s">
        <v>10</v>
      </c>
      <c r="T34" s="248">
        <v>0.4</v>
      </c>
      <c r="U34" s="19" t="s">
        <v>20</v>
      </c>
      <c r="V34" s="19" t="s">
        <v>23</v>
      </c>
      <c r="W34" s="19" t="s">
        <v>26</v>
      </c>
      <c r="X34" s="193" t="s">
        <v>93</v>
      </c>
      <c r="Y34" s="173">
        <v>0.36</v>
      </c>
      <c r="Z34" s="243" t="s">
        <v>103</v>
      </c>
      <c r="AA34" s="166">
        <f t="shared" si="2"/>
        <v>0.4</v>
      </c>
      <c r="AB34" s="244" t="s">
        <v>102</v>
      </c>
      <c r="AC34" s="240" t="s">
        <v>32</v>
      </c>
      <c r="AD34" s="169" t="s">
        <v>358</v>
      </c>
      <c r="AE34" s="7" t="s">
        <v>359</v>
      </c>
      <c r="AF34" s="69" t="s">
        <v>875</v>
      </c>
      <c r="AG34" s="430" t="s">
        <v>876</v>
      </c>
    </row>
    <row r="35" spans="1:33" ht="92.25" customHeight="1" x14ac:dyDescent="0.3">
      <c r="A35" s="6">
        <v>23</v>
      </c>
      <c r="B35" s="6" t="s">
        <v>367</v>
      </c>
      <c r="C35" s="16" t="s">
        <v>474</v>
      </c>
      <c r="D35" s="16" t="s">
        <v>360</v>
      </c>
      <c r="E35" s="16" t="s">
        <v>915</v>
      </c>
      <c r="F35" s="16" t="s">
        <v>493</v>
      </c>
      <c r="G35" s="202" t="s">
        <v>818</v>
      </c>
      <c r="H35" s="118">
        <f>(365-52)*5</f>
        <v>1565</v>
      </c>
      <c r="I35" s="193" t="s">
        <v>7</v>
      </c>
      <c r="J35" s="166">
        <f t="shared" si="4"/>
        <v>0.8</v>
      </c>
      <c r="K35" s="243" t="s">
        <v>8</v>
      </c>
      <c r="L35" s="166">
        <f t="shared" si="1"/>
        <v>0.8</v>
      </c>
      <c r="M35" s="244" t="s">
        <v>100</v>
      </c>
      <c r="N35" s="7">
        <v>4</v>
      </c>
      <c r="O35" s="122" t="s">
        <v>362</v>
      </c>
      <c r="P35" s="266" t="s">
        <v>29</v>
      </c>
      <c r="Q35" s="7" t="s">
        <v>29</v>
      </c>
      <c r="R35" s="19" t="s">
        <v>15</v>
      </c>
      <c r="S35" s="19" t="s">
        <v>10</v>
      </c>
      <c r="T35" s="248">
        <v>0.4</v>
      </c>
      <c r="U35" s="19" t="s">
        <v>20</v>
      </c>
      <c r="V35" s="19" t="s">
        <v>23</v>
      </c>
      <c r="W35" s="19" t="s">
        <v>27</v>
      </c>
      <c r="X35" s="193" t="s">
        <v>93</v>
      </c>
      <c r="Y35" s="166">
        <v>0.36</v>
      </c>
      <c r="Z35" s="243" t="s">
        <v>8</v>
      </c>
      <c r="AA35" s="166">
        <f t="shared" si="2"/>
        <v>0.8</v>
      </c>
      <c r="AB35" s="244" t="s">
        <v>100</v>
      </c>
      <c r="AC35" s="240" t="s">
        <v>32</v>
      </c>
      <c r="AD35" s="169" t="s">
        <v>494</v>
      </c>
      <c r="AE35" s="7" t="s">
        <v>363</v>
      </c>
      <c r="AF35" s="69" t="s">
        <v>875</v>
      </c>
      <c r="AG35" s="430" t="s">
        <v>876</v>
      </c>
    </row>
    <row r="36" spans="1:33" ht="92.25" customHeight="1" x14ac:dyDescent="0.3">
      <c r="A36" s="6">
        <v>24</v>
      </c>
      <c r="B36" s="6" t="s">
        <v>377</v>
      </c>
      <c r="C36" s="16" t="s">
        <v>368</v>
      </c>
      <c r="D36" s="121" t="s">
        <v>495</v>
      </c>
      <c r="E36" s="16" t="s">
        <v>369</v>
      </c>
      <c r="F36" s="16" t="s">
        <v>370</v>
      </c>
      <c r="G36" s="202" t="s">
        <v>81</v>
      </c>
      <c r="H36" s="7">
        <v>16</v>
      </c>
      <c r="I36" s="193" t="s">
        <v>94</v>
      </c>
      <c r="J36" s="166">
        <f t="shared" si="4"/>
        <v>0.4</v>
      </c>
      <c r="K36" s="243" t="s">
        <v>167</v>
      </c>
      <c r="L36" s="166">
        <f t="shared" si="1"/>
        <v>0.2</v>
      </c>
      <c r="M36" s="244" t="s">
        <v>102</v>
      </c>
      <c r="N36" s="6">
        <v>1</v>
      </c>
      <c r="O36" s="16" t="s">
        <v>836</v>
      </c>
      <c r="P36" s="69" t="s">
        <v>29</v>
      </c>
      <c r="Q36" s="6" t="s">
        <v>29</v>
      </c>
      <c r="R36" s="19" t="s">
        <v>15</v>
      </c>
      <c r="S36" s="19" t="s">
        <v>10</v>
      </c>
      <c r="T36" s="248">
        <v>0.4</v>
      </c>
      <c r="U36" s="19" t="s">
        <v>21</v>
      </c>
      <c r="V36" s="19" t="s">
        <v>24</v>
      </c>
      <c r="W36" s="19" t="s">
        <v>27</v>
      </c>
      <c r="X36" s="193" t="s">
        <v>93</v>
      </c>
      <c r="Y36" s="166">
        <v>0.24</v>
      </c>
      <c r="Z36" s="243" t="s">
        <v>167</v>
      </c>
      <c r="AA36" s="166">
        <f t="shared" si="2"/>
        <v>0.2</v>
      </c>
      <c r="AB36" s="244" t="s">
        <v>102</v>
      </c>
      <c r="AC36" s="240" t="s">
        <v>32</v>
      </c>
      <c r="AD36" s="16" t="s">
        <v>372</v>
      </c>
      <c r="AE36" s="7" t="s">
        <v>496</v>
      </c>
      <c r="AF36" s="69" t="s">
        <v>875</v>
      </c>
      <c r="AG36" s="430" t="s">
        <v>876</v>
      </c>
    </row>
    <row r="37" spans="1:33" ht="92.25" customHeight="1" x14ac:dyDescent="0.3">
      <c r="A37" s="6">
        <v>25</v>
      </c>
      <c r="B37" s="6" t="s">
        <v>378</v>
      </c>
      <c r="C37" s="16" t="s">
        <v>497</v>
      </c>
      <c r="D37" s="16" t="s">
        <v>498</v>
      </c>
      <c r="E37" s="16" t="s">
        <v>373</v>
      </c>
      <c r="F37" s="16" t="s">
        <v>374</v>
      </c>
      <c r="G37" s="202" t="s">
        <v>818</v>
      </c>
      <c r="H37" s="7">
        <v>60</v>
      </c>
      <c r="I37" s="193" t="s">
        <v>195</v>
      </c>
      <c r="J37" s="166">
        <f t="shared" si="4"/>
        <v>0.6</v>
      </c>
      <c r="K37" s="243" t="s">
        <v>8</v>
      </c>
      <c r="L37" s="166">
        <f t="shared" si="1"/>
        <v>0.8</v>
      </c>
      <c r="M37" s="244" t="s">
        <v>100</v>
      </c>
      <c r="N37" s="6">
        <v>3</v>
      </c>
      <c r="O37" s="121" t="s">
        <v>837</v>
      </c>
      <c r="P37" s="6" t="s">
        <v>29</v>
      </c>
      <c r="Q37" s="6" t="s">
        <v>29</v>
      </c>
      <c r="R37" s="19" t="s">
        <v>15</v>
      </c>
      <c r="S37" s="19" t="s">
        <v>10</v>
      </c>
      <c r="T37" s="248">
        <v>0.4</v>
      </c>
      <c r="U37" s="19" t="s">
        <v>20</v>
      </c>
      <c r="V37" s="19" t="s">
        <v>23</v>
      </c>
      <c r="W37" s="19" t="s">
        <v>26</v>
      </c>
      <c r="X37" s="193" t="s">
        <v>93</v>
      </c>
      <c r="Y37" s="173">
        <v>0.36</v>
      </c>
      <c r="Z37" s="243" t="s">
        <v>8</v>
      </c>
      <c r="AA37" s="166">
        <f t="shared" si="2"/>
        <v>0.8</v>
      </c>
      <c r="AB37" s="244" t="s">
        <v>100</v>
      </c>
      <c r="AC37" s="240" t="s">
        <v>32</v>
      </c>
      <c r="AD37" s="169" t="s">
        <v>376</v>
      </c>
      <c r="AE37" s="7" t="s">
        <v>359</v>
      </c>
      <c r="AF37" s="69" t="s">
        <v>875</v>
      </c>
      <c r="AG37" s="430" t="s">
        <v>876</v>
      </c>
    </row>
    <row r="38" spans="1:33" ht="92.25" customHeight="1" x14ac:dyDescent="0.3">
      <c r="A38" s="6">
        <v>26</v>
      </c>
      <c r="B38" s="6" t="s">
        <v>899</v>
      </c>
      <c r="C38" s="16" t="s">
        <v>497</v>
      </c>
      <c r="D38" s="121" t="s">
        <v>887</v>
      </c>
      <c r="E38" s="16" t="s">
        <v>888</v>
      </c>
      <c r="F38" s="16" t="s">
        <v>889</v>
      </c>
      <c r="G38" s="202" t="s">
        <v>81</v>
      </c>
      <c r="H38" s="7">
        <v>2</v>
      </c>
      <c r="I38" s="200" t="s">
        <v>93</v>
      </c>
      <c r="J38" s="166">
        <f t="shared" si="4"/>
        <v>0.2</v>
      </c>
      <c r="K38" s="443" t="s">
        <v>103</v>
      </c>
      <c r="L38" s="166">
        <f t="shared" si="1"/>
        <v>0.4</v>
      </c>
      <c r="M38" s="244" t="s">
        <v>102</v>
      </c>
      <c r="N38" s="6"/>
      <c r="O38" s="246" t="s">
        <v>903</v>
      </c>
      <c r="P38" s="6" t="s">
        <v>29</v>
      </c>
      <c r="Q38" s="6" t="s">
        <v>29</v>
      </c>
      <c r="R38" s="19" t="s">
        <v>15</v>
      </c>
      <c r="S38" s="19" t="s">
        <v>10</v>
      </c>
      <c r="T38" s="248">
        <v>0.4</v>
      </c>
      <c r="U38" s="19" t="s">
        <v>20</v>
      </c>
      <c r="V38" s="19" t="s">
        <v>23</v>
      </c>
      <c r="W38" s="19" t="s">
        <v>26</v>
      </c>
      <c r="X38" s="200" t="s">
        <v>93</v>
      </c>
      <c r="Y38" s="173">
        <v>0.12</v>
      </c>
      <c r="Z38" s="443" t="s">
        <v>103</v>
      </c>
      <c r="AA38" s="166">
        <f t="shared" si="2"/>
        <v>0.4</v>
      </c>
      <c r="AB38" s="244" t="s">
        <v>102</v>
      </c>
      <c r="AC38" s="240" t="s">
        <v>32</v>
      </c>
      <c r="AD38" s="16" t="s">
        <v>372</v>
      </c>
      <c r="AE38" s="7" t="s">
        <v>496</v>
      </c>
      <c r="AF38" s="69" t="s">
        <v>875</v>
      </c>
      <c r="AG38" s="430" t="s">
        <v>876</v>
      </c>
    </row>
    <row r="39" spans="1:33" ht="92.25" customHeight="1" x14ac:dyDescent="0.3">
      <c r="A39" s="6">
        <v>27</v>
      </c>
      <c r="B39" s="6" t="s">
        <v>900</v>
      </c>
      <c r="C39" s="16" t="s">
        <v>497</v>
      </c>
      <c r="D39" s="121" t="s">
        <v>890</v>
      </c>
      <c r="E39" s="16" t="s">
        <v>891</v>
      </c>
      <c r="F39" s="16" t="s">
        <v>892</v>
      </c>
      <c r="G39" s="202" t="s">
        <v>81</v>
      </c>
      <c r="H39" s="7">
        <v>5000</v>
      </c>
      <c r="I39" s="200" t="s">
        <v>95</v>
      </c>
      <c r="J39" s="166">
        <f t="shared" si="4"/>
        <v>1</v>
      </c>
      <c r="K39" s="443" t="s">
        <v>104</v>
      </c>
      <c r="L39" s="166">
        <f t="shared" si="1"/>
        <v>1</v>
      </c>
      <c r="M39" s="244" t="s">
        <v>99</v>
      </c>
      <c r="N39" s="6"/>
      <c r="O39" s="246" t="s">
        <v>904</v>
      </c>
      <c r="P39" s="6" t="s">
        <v>29</v>
      </c>
      <c r="Q39" s="6" t="s">
        <v>29</v>
      </c>
      <c r="R39" s="19" t="s">
        <v>15</v>
      </c>
      <c r="S39" s="19" t="s">
        <v>10</v>
      </c>
      <c r="T39" s="248">
        <v>0.4</v>
      </c>
      <c r="U39" s="19" t="s">
        <v>20</v>
      </c>
      <c r="V39" s="19" t="s">
        <v>23</v>
      </c>
      <c r="W39" s="19" t="s">
        <v>26</v>
      </c>
      <c r="X39" s="451" t="s">
        <v>195</v>
      </c>
      <c r="Y39" s="166">
        <f>IF(X39="MUY BAJA",20%,IF(X39="BAJA",40%,IF(X39="MEDIA",60%,IF(X39="ALTA",80%,IF(X39="MUY ALTA",100%,IF(X39="",""))))))</f>
        <v>0.6</v>
      </c>
      <c r="Z39" s="443" t="s">
        <v>104</v>
      </c>
      <c r="AA39" s="166">
        <f t="shared" si="2"/>
        <v>1</v>
      </c>
      <c r="AB39" s="244" t="s">
        <v>99</v>
      </c>
      <c r="AC39" s="240" t="s">
        <v>32</v>
      </c>
      <c r="AD39" s="246" t="s">
        <v>907</v>
      </c>
      <c r="AE39" s="7" t="s">
        <v>496</v>
      </c>
      <c r="AF39" s="69" t="s">
        <v>875</v>
      </c>
      <c r="AG39" s="430" t="s">
        <v>876</v>
      </c>
    </row>
    <row r="40" spans="1:33" ht="92.25" customHeight="1" x14ac:dyDescent="0.3">
      <c r="A40" s="6">
        <v>28</v>
      </c>
      <c r="B40" s="6" t="s">
        <v>901</v>
      </c>
      <c r="C40" s="16" t="s">
        <v>497</v>
      </c>
      <c r="D40" s="121" t="s">
        <v>893</v>
      </c>
      <c r="E40" s="16" t="s">
        <v>894</v>
      </c>
      <c r="F40" s="16" t="s">
        <v>895</v>
      </c>
      <c r="G40" s="202" t="s">
        <v>81</v>
      </c>
      <c r="H40" s="7">
        <v>5000</v>
      </c>
      <c r="I40" s="200" t="s">
        <v>95</v>
      </c>
      <c r="J40" s="166">
        <f t="shared" si="4"/>
        <v>1</v>
      </c>
      <c r="K40" s="443" t="s">
        <v>104</v>
      </c>
      <c r="L40" s="166">
        <f t="shared" si="1"/>
        <v>1</v>
      </c>
      <c r="M40" s="244" t="s">
        <v>99</v>
      </c>
      <c r="N40" s="6"/>
      <c r="O40" s="246" t="s">
        <v>905</v>
      </c>
      <c r="P40" s="6" t="s">
        <v>29</v>
      </c>
      <c r="Q40" s="6" t="s">
        <v>29</v>
      </c>
      <c r="R40" s="19" t="s">
        <v>15</v>
      </c>
      <c r="S40" s="19" t="s">
        <v>10</v>
      </c>
      <c r="T40" s="248">
        <v>0.4</v>
      </c>
      <c r="U40" s="19" t="s">
        <v>20</v>
      </c>
      <c r="V40" s="19" t="s">
        <v>23</v>
      </c>
      <c r="W40" s="19" t="s">
        <v>26</v>
      </c>
      <c r="X40" s="451" t="s">
        <v>195</v>
      </c>
      <c r="Y40" s="166">
        <f>IF(X40="MUY BAJA",20%,IF(X40="BAJA",40%,IF(X40="MEDIA",60%,IF(X40="ALTA",80%,IF(X40="MUY ALTA",100%,IF(X40="",""))))))</f>
        <v>0.6</v>
      </c>
      <c r="Z40" s="443" t="s">
        <v>104</v>
      </c>
      <c r="AA40" s="166">
        <f t="shared" si="2"/>
        <v>1</v>
      </c>
      <c r="AB40" s="244" t="s">
        <v>99</v>
      </c>
      <c r="AC40" s="240" t="s">
        <v>32</v>
      </c>
      <c r="AD40" s="246" t="s">
        <v>989</v>
      </c>
      <c r="AE40" s="118" t="s">
        <v>908</v>
      </c>
      <c r="AF40" s="69" t="s">
        <v>875</v>
      </c>
      <c r="AG40" s="430" t="s">
        <v>876</v>
      </c>
    </row>
    <row r="41" spans="1:33" ht="167.25" customHeight="1" x14ac:dyDescent="0.3">
      <c r="A41" s="6">
        <v>29</v>
      </c>
      <c r="B41" s="6" t="s">
        <v>902</v>
      </c>
      <c r="C41" s="16" t="s">
        <v>497</v>
      </c>
      <c r="D41" s="121" t="s">
        <v>896</v>
      </c>
      <c r="E41" s="16" t="s">
        <v>897</v>
      </c>
      <c r="F41" s="16" t="s">
        <v>898</v>
      </c>
      <c r="G41" s="202" t="s">
        <v>81</v>
      </c>
      <c r="H41" s="7">
        <v>5000</v>
      </c>
      <c r="I41" s="200" t="s">
        <v>95</v>
      </c>
      <c r="J41" s="166">
        <f t="shared" si="4"/>
        <v>1</v>
      </c>
      <c r="K41" s="443" t="s">
        <v>104</v>
      </c>
      <c r="L41" s="166">
        <f t="shared" si="1"/>
        <v>1</v>
      </c>
      <c r="M41" s="244" t="s">
        <v>99</v>
      </c>
      <c r="N41" s="6"/>
      <c r="O41" s="246" t="s">
        <v>906</v>
      </c>
      <c r="P41" s="6" t="s">
        <v>29</v>
      </c>
      <c r="Q41" s="6" t="s">
        <v>29</v>
      </c>
      <c r="R41" s="19" t="s">
        <v>15</v>
      </c>
      <c r="S41" s="19" t="s">
        <v>10</v>
      </c>
      <c r="T41" s="248">
        <v>0.4</v>
      </c>
      <c r="U41" s="19" t="s">
        <v>20</v>
      </c>
      <c r="V41" s="19" t="s">
        <v>23</v>
      </c>
      <c r="W41" s="19" t="s">
        <v>26</v>
      </c>
      <c r="X41" s="438" t="s">
        <v>195</v>
      </c>
      <c r="Y41" s="166">
        <f>IF(X41="MUY BAJA",20%,IF(X41="BAJA",40%,IF(X41="MEDIA",60%,IF(X41="ALTA",80%,IF(X41="MUY ALTA",100%,IF(X41="",""))))))</f>
        <v>0.6</v>
      </c>
      <c r="Z41" s="443" t="s">
        <v>104</v>
      </c>
      <c r="AA41" s="166">
        <f t="shared" si="2"/>
        <v>1</v>
      </c>
      <c r="AB41" s="244" t="s">
        <v>99</v>
      </c>
      <c r="AC41" s="240" t="s">
        <v>32</v>
      </c>
      <c r="AD41" s="246" t="s">
        <v>909</v>
      </c>
      <c r="AE41" s="118" t="s">
        <v>910</v>
      </c>
      <c r="AF41" s="69" t="s">
        <v>875</v>
      </c>
      <c r="AG41" s="430" t="s">
        <v>876</v>
      </c>
    </row>
    <row r="42" spans="1:33" ht="92.25" customHeight="1" x14ac:dyDescent="0.3">
      <c r="A42" s="6">
        <v>30</v>
      </c>
      <c r="B42" s="233" t="s">
        <v>390</v>
      </c>
      <c r="C42" s="268" t="s">
        <v>291</v>
      </c>
      <c r="D42" s="268" t="s">
        <v>294</v>
      </c>
      <c r="E42" s="268" t="s">
        <v>469</v>
      </c>
      <c r="F42" s="268" t="s">
        <v>470</v>
      </c>
      <c r="G42" s="202" t="s">
        <v>81</v>
      </c>
      <c r="H42" s="234">
        <v>1000</v>
      </c>
      <c r="I42" s="200" t="s">
        <v>7</v>
      </c>
      <c r="J42" s="166">
        <f t="shared" si="4"/>
        <v>0.8</v>
      </c>
      <c r="K42" s="443" t="s">
        <v>103</v>
      </c>
      <c r="L42" s="166">
        <f t="shared" si="1"/>
        <v>0.4</v>
      </c>
      <c r="M42" s="244" t="s">
        <v>101</v>
      </c>
      <c r="N42" s="6">
        <v>1</v>
      </c>
      <c r="O42" s="235" t="s">
        <v>295</v>
      </c>
      <c r="P42" s="202" t="s">
        <v>29</v>
      </c>
      <c r="Q42" s="233" t="s">
        <v>29</v>
      </c>
      <c r="R42" s="19" t="s">
        <v>15</v>
      </c>
      <c r="S42" s="19" t="s">
        <v>10</v>
      </c>
      <c r="T42" s="248">
        <v>0.4</v>
      </c>
      <c r="U42" s="19" t="s">
        <v>20</v>
      </c>
      <c r="V42" s="19" t="s">
        <v>23</v>
      </c>
      <c r="W42" s="19" t="s">
        <v>26</v>
      </c>
      <c r="X42" s="200" t="s">
        <v>93</v>
      </c>
      <c r="Y42" s="166">
        <v>0.24</v>
      </c>
      <c r="Z42" s="443" t="s">
        <v>103</v>
      </c>
      <c r="AA42" s="270">
        <v>0.4</v>
      </c>
      <c r="AB42" s="244" t="s">
        <v>102</v>
      </c>
      <c r="AC42" s="240" t="s">
        <v>32</v>
      </c>
      <c r="AD42" s="235" t="s">
        <v>296</v>
      </c>
      <c r="AE42" s="234" t="s">
        <v>946</v>
      </c>
      <c r="AF42" s="202" t="s">
        <v>875</v>
      </c>
      <c r="AG42" s="448" t="s">
        <v>876</v>
      </c>
    </row>
    <row r="43" spans="1:33" ht="76.5" customHeight="1" x14ac:dyDescent="0.3">
      <c r="A43" s="537">
        <v>31</v>
      </c>
      <c r="B43" s="537" t="s">
        <v>379</v>
      </c>
      <c r="C43" s="501" t="s">
        <v>368</v>
      </c>
      <c r="D43" s="501" t="s">
        <v>380</v>
      </c>
      <c r="E43" s="501" t="s">
        <v>838</v>
      </c>
      <c r="F43" s="501" t="s">
        <v>839</v>
      </c>
      <c r="G43" s="490" t="s">
        <v>81</v>
      </c>
      <c r="H43" s="505">
        <v>600</v>
      </c>
      <c r="I43" s="514" t="s">
        <v>7</v>
      </c>
      <c r="J43" s="499">
        <f t="shared" si="4"/>
        <v>0.8</v>
      </c>
      <c r="K43" s="517" t="s">
        <v>101</v>
      </c>
      <c r="L43" s="499">
        <f>IF(K43="LEVE",20%,IF(K43="MENOR",40%,IF(K43="MODERADO",60%,IF(K43="MAYOR",80%,IF(K43="CATASTROFICO",100%,IF(I43="",""))))))</f>
        <v>0.6</v>
      </c>
      <c r="M43" s="497" t="s">
        <v>100</v>
      </c>
      <c r="N43" s="6">
        <v>1</v>
      </c>
      <c r="O43" s="121" t="s">
        <v>382</v>
      </c>
      <c r="P43" s="6" t="s">
        <v>29</v>
      </c>
      <c r="Q43" s="6" t="s">
        <v>29</v>
      </c>
      <c r="R43" s="19" t="s">
        <v>15</v>
      </c>
      <c r="S43" s="19" t="s">
        <v>10</v>
      </c>
      <c r="T43" s="248">
        <v>0.4</v>
      </c>
      <c r="U43" s="19" t="s">
        <v>20</v>
      </c>
      <c r="V43" s="19" t="s">
        <v>23</v>
      </c>
      <c r="W43" s="19" t="s">
        <v>26</v>
      </c>
      <c r="X43" s="514" t="s">
        <v>93</v>
      </c>
      <c r="Y43" s="166">
        <v>0.48</v>
      </c>
      <c r="Z43" s="517" t="s">
        <v>101</v>
      </c>
      <c r="AA43" s="499">
        <f t="shared" si="2"/>
        <v>0.6</v>
      </c>
      <c r="AB43" s="497" t="s">
        <v>101</v>
      </c>
      <c r="AC43" s="240" t="s">
        <v>32</v>
      </c>
      <c r="AD43" s="121" t="s">
        <v>840</v>
      </c>
      <c r="AE43" s="121" t="s">
        <v>500</v>
      </c>
      <c r="AF43" s="69" t="s">
        <v>875</v>
      </c>
      <c r="AG43" s="430" t="s">
        <v>990</v>
      </c>
    </row>
    <row r="44" spans="1:33" ht="93.75" customHeight="1" x14ac:dyDescent="0.3">
      <c r="A44" s="536"/>
      <c r="B44" s="536"/>
      <c r="C44" s="502"/>
      <c r="D44" s="502"/>
      <c r="E44" s="502"/>
      <c r="F44" s="502"/>
      <c r="G44" s="492"/>
      <c r="H44" s="506"/>
      <c r="I44" s="515"/>
      <c r="J44" s="500"/>
      <c r="K44" s="518"/>
      <c r="L44" s="500"/>
      <c r="M44" s="498"/>
      <c r="N44" s="6">
        <v>2</v>
      </c>
      <c r="O44" s="121" t="s">
        <v>501</v>
      </c>
      <c r="P44" s="6" t="s">
        <v>29</v>
      </c>
      <c r="Q44" s="6" t="s">
        <v>29</v>
      </c>
      <c r="R44" s="19" t="s">
        <v>15</v>
      </c>
      <c r="S44" s="19" t="s">
        <v>10</v>
      </c>
      <c r="T44" s="248">
        <v>0.4</v>
      </c>
      <c r="U44" s="19" t="s">
        <v>20</v>
      </c>
      <c r="V44" s="19" t="s">
        <v>23</v>
      </c>
      <c r="W44" s="19" t="s">
        <v>26</v>
      </c>
      <c r="X44" s="515"/>
      <c r="Y44" s="190">
        <v>0.28799999999999998</v>
      </c>
      <c r="Z44" s="518"/>
      <c r="AA44" s="500"/>
      <c r="AB44" s="498"/>
      <c r="AC44" s="240" t="s">
        <v>32</v>
      </c>
      <c r="AD44" s="121" t="s">
        <v>841</v>
      </c>
      <c r="AE44" s="121" t="s">
        <v>503</v>
      </c>
      <c r="AF44" s="69" t="s">
        <v>875</v>
      </c>
      <c r="AG44" s="430" t="s">
        <v>990</v>
      </c>
    </row>
    <row r="45" spans="1:33" ht="122.25" customHeight="1" x14ac:dyDescent="0.3">
      <c r="A45" s="253">
        <v>32</v>
      </c>
      <c r="B45" s="253" t="s">
        <v>572</v>
      </c>
      <c r="C45" s="16" t="s">
        <v>368</v>
      </c>
      <c r="D45" s="16" t="s">
        <v>575</v>
      </c>
      <c r="E45" s="16" t="s">
        <v>576</v>
      </c>
      <c r="F45" s="16" t="s">
        <v>577</v>
      </c>
      <c r="G45" s="202" t="s">
        <v>81</v>
      </c>
      <c r="H45" s="118">
        <v>12</v>
      </c>
      <c r="I45" s="193" t="s">
        <v>94</v>
      </c>
      <c r="J45" s="166">
        <f t="shared" ref="J45:J54" si="5">IF(I45="MUY BAJA",20%,IF(I45="BAJA",40%,IF(I45="MEDIA",60%,IF(I45="ALTA",80%,IF(I45="MUY ALTA",100%,IF(I45="",""))))))</f>
        <v>0.4</v>
      </c>
      <c r="K45" s="243" t="s">
        <v>103</v>
      </c>
      <c r="L45" s="166">
        <f>IF(K45="LEVE",20%,IF(K45="MENOR",40%,IF(K45="MODERADO",60%,IF(K45="MAYOR",80%,IF(K45="CATASTROFICO",100%,IF(I45="",""))))))</f>
        <v>0.4</v>
      </c>
      <c r="M45" s="244" t="s">
        <v>102</v>
      </c>
      <c r="N45" s="6">
        <v>3</v>
      </c>
      <c r="O45" s="122" t="s">
        <v>578</v>
      </c>
      <c r="P45" s="266" t="s">
        <v>29</v>
      </c>
      <c r="Q45" s="7" t="s">
        <v>29</v>
      </c>
      <c r="R45" s="19" t="s">
        <v>16</v>
      </c>
      <c r="S45" s="19" t="s">
        <v>10</v>
      </c>
      <c r="T45" s="248">
        <v>0.3</v>
      </c>
      <c r="U45" s="19" t="s">
        <v>20</v>
      </c>
      <c r="V45" s="19" t="s">
        <v>23</v>
      </c>
      <c r="W45" s="19" t="s">
        <v>27</v>
      </c>
      <c r="X45" s="193" t="s">
        <v>93</v>
      </c>
      <c r="Y45" s="166">
        <v>0.28000000000000003</v>
      </c>
      <c r="Z45" s="243" t="s">
        <v>103</v>
      </c>
      <c r="AA45" s="166">
        <f>IF(Z45="LEVE",20%,IF(Z45="MENOR",40%,IF(Z45="MODERADO",60%,IF(Z45="MAYOR",80%,IF(Z45="CATASTROFICO",100%,IF(Z45="",""))))))</f>
        <v>0.4</v>
      </c>
      <c r="AB45" s="244" t="s">
        <v>102</v>
      </c>
      <c r="AC45" s="240" t="s">
        <v>32</v>
      </c>
      <c r="AD45" s="16" t="s">
        <v>579</v>
      </c>
      <c r="AE45" s="121" t="s">
        <v>580</v>
      </c>
      <c r="AF45" s="69" t="s">
        <v>875</v>
      </c>
      <c r="AG45" s="430" t="s">
        <v>990</v>
      </c>
    </row>
    <row r="46" spans="1:33" ht="81" customHeight="1" x14ac:dyDescent="0.3">
      <c r="A46" s="253">
        <v>33</v>
      </c>
      <c r="B46" s="253" t="s">
        <v>573</v>
      </c>
      <c r="C46" s="16" t="s">
        <v>368</v>
      </c>
      <c r="D46" s="79" t="s">
        <v>581</v>
      </c>
      <c r="E46" s="79" t="s">
        <v>582</v>
      </c>
      <c r="F46" s="79" t="s">
        <v>583</v>
      </c>
      <c r="G46" s="202" t="s">
        <v>81</v>
      </c>
      <c r="H46" s="118">
        <v>2</v>
      </c>
      <c r="I46" s="193" t="s">
        <v>93</v>
      </c>
      <c r="J46" s="166">
        <f t="shared" si="5"/>
        <v>0.2</v>
      </c>
      <c r="K46" s="243" t="s">
        <v>103</v>
      </c>
      <c r="L46" s="166">
        <f>IF(K46="LEVE",20%,IF(K46="MENOR",40%,IF(K46="MODERADO",60%,IF(K46="MAYOR",80%,IF(K46="CATASTROFICO",100%,IF(I46="",""))))))</f>
        <v>0.4</v>
      </c>
      <c r="M46" s="244" t="s">
        <v>102</v>
      </c>
      <c r="N46" s="6">
        <v>4</v>
      </c>
      <c r="O46" s="122" t="s">
        <v>584</v>
      </c>
      <c r="P46" s="7" t="s">
        <v>29</v>
      </c>
      <c r="Q46" s="7" t="s">
        <v>29</v>
      </c>
      <c r="R46" s="19" t="s">
        <v>15</v>
      </c>
      <c r="S46" s="19" t="s">
        <v>10</v>
      </c>
      <c r="T46" s="248">
        <v>0.4</v>
      </c>
      <c r="U46" s="19" t="s">
        <v>20</v>
      </c>
      <c r="V46" s="19" t="s">
        <v>23</v>
      </c>
      <c r="W46" s="19" t="s">
        <v>26</v>
      </c>
      <c r="X46" s="193" t="s">
        <v>93</v>
      </c>
      <c r="Y46" s="166">
        <v>0.14000000000000001</v>
      </c>
      <c r="Z46" s="243" t="s">
        <v>103</v>
      </c>
      <c r="AA46" s="166">
        <f>IF(Z46="LEVE",20%,IF(Z46="MENOR",40%,IF(Z46="MODERADO",60%,IF(Z46="MAYOR",80%,IF(Z46="CATASTROFICO",100%,IF(Z46="",""))))))</f>
        <v>0.4</v>
      </c>
      <c r="AB46" s="244" t="s">
        <v>102</v>
      </c>
      <c r="AC46" s="240" t="s">
        <v>32</v>
      </c>
      <c r="AD46" s="16" t="s">
        <v>585</v>
      </c>
      <c r="AE46" s="121" t="s">
        <v>586</v>
      </c>
      <c r="AF46" s="69" t="s">
        <v>875</v>
      </c>
      <c r="AG46" s="430" t="s">
        <v>990</v>
      </c>
    </row>
    <row r="47" spans="1:33" ht="81" customHeight="1" x14ac:dyDescent="0.3">
      <c r="A47" s="253">
        <v>34</v>
      </c>
      <c r="B47" s="253" t="s">
        <v>574</v>
      </c>
      <c r="C47" s="16" t="s">
        <v>291</v>
      </c>
      <c r="D47" s="79" t="s">
        <v>587</v>
      </c>
      <c r="E47" s="16" t="s">
        <v>588</v>
      </c>
      <c r="F47" s="117" t="s">
        <v>589</v>
      </c>
      <c r="G47" s="202" t="s">
        <v>81</v>
      </c>
      <c r="H47" s="118">
        <f>2*12</f>
        <v>24</v>
      </c>
      <c r="I47" s="193" t="s">
        <v>94</v>
      </c>
      <c r="J47" s="166">
        <f t="shared" si="5"/>
        <v>0.4</v>
      </c>
      <c r="K47" s="243" t="s">
        <v>167</v>
      </c>
      <c r="L47" s="166">
        <f>IF(K47="LEVE",20%,IF(K47="MENOR",40%,IF(K47="MODERADO",60%,IF(K47="MAYOR",80%,IF(K47="CATASTROFICO",100%,IF(I47="",""))))))</f>
        <v>0.2</v>
      </c>
      <c r="M47" s="244" t="s">
        <v>102</v>
      </c>
      <c r="N47" s="6">
        <v>5</v>
      </c>
      <c r="O47" s="122" t="s">
        <v>590</v>
      </c>
      <c r="P47" s="7" t="s">
        <v>29</v>
      </c>
      <c r="Q47" s="7" t="s">
        <v>29</v>
      </c>
      <c r="R47" s="19" t="s">
        <v>16</v>
      </c>
      <c r="S47" s="19" t="s">
        <v>10</v>
      </c>
      <c r="T47" s="291">
        <v>0.3</v>
      </c>
      <c r="U47" s="19" t="s">
        <v>20</v>
      </c>
      <c r="V47" s="19" t="s">
        <v>23</v>
      </c>
      <c r="W47" s="19" t="s">
        <v>26</v>
      </c>
      <c r="X47" s="193" t="s">
        <v>93</v>
      </c>
      <c r="Y47" s="271">
        <v>0.24</v>
      </c>
      <c r="Z47" s="243" t="s">
        <v>167</v>
      </c>
      <c r="AA47" s="166">
        <f>IF(Z47="LEVE",20%,IF(Z47="MENOR",40%,IF(Z47="MODERADO",60%,IF(Z47="MAYOR",80%,IF(Z47="CATASTROFICO",100%,IF(Z47="",""))))))</f>
        <v>0.2</v>
      </c>
      <c r="AB47" s="244" t="s">
        <v>102</v>
      </c>
      <c r="AC47" s="240" t="s">
        <v>32</v>
      </c>
      <c r="AD47" s="16" t="s">
        <v>591</v>
      </c>
      <c r="AE47" s="121" t="s">
        <v>592</v>
      </c>
      <c r="AF47" s="69" t="s">
        <v>875</v>
      </c>
      <c r="AG47" s="430" t="s">
        <v>990</v>
      </c>
    </row>
    <row r="48" spans="1:33" ht="81" customHeight="1" x14ac:dyDescent="0.3">
      <c r="A48" s="253">
        <v>35</v>
      </c>
      <c r="B48" s="253" t="s">
        <v>684</v>
      </c>
      <c r="C48" s="16" t="s">
        <v>368</v>
      </c>
      <c r="D48" s="69" t="s">
        <v>685</v>
      </c>
      <c r="E48" s="69" t="s">
        <v>916</v>
      </c>
      <c r="F48" s="69" t="s">
        <v>917</v>
      </c>
      <c r="G48" s="202" t="s">
        <v>81</v>
      </c>
      <c r="H48" s="7">
        <v>50</v>
      </c>
      <c r="I48" s="193" t="s">
        <v>195</v>
      </c>
      <c r="J48" s="166">
        <f t="shared" si="5"/>
        <v>0.6</v>
      </c>
      <c r="K48" s="243" t="s">
        <v>167</v>
      </c>
      <c r="L48" s="166">
        <f>IF(K48="LEVE",20%,IF(K48="MENOR",40%,IF(K48="MODERADO",60%,IF(K48="MAYOR",80%,IF(K48="CATASTROFICO",100%,IF(I48="",""))))))</f>
        <v>0.2</v>
      </c>
      <c r="M48" s="244" t="s">
        <v>102</v>
      </c>
      <c r="N48" s="6">
        <v>6</v>
      </c>
      <c r="O48" s="122" t="s">
        <v>686</v>
      </c>
      <c r="P48" s="7" t="s">
        <v>29</v>
      </c>
      <c r="Q48" s="7" t="s">
        <v>29</v>
      </c>
      <c r="R48" s="19" t="s">
        <v>15</v>
      </c>
      <c r="S48" s="19" t="s">
        <v>10</v>
      </c>
      <c r="T48" s="248">
        <v>0.4</v>
      </c>
      <c r="U48" s="19" t="s">
        <v>20</v>
      </c>
      <c r="V48" s="19" t="s">
        <v>23</v>
      </c>
      <c r="W48" s="19" t="s">
        <v>26</v>
      </c>
      <c r="X48" s="193" t="s">
        <v>94</v>
      </c>
      <c r="Y48" s="271">
        <v>0.42</v>
      </c>
      <c r="Z48" s="243" t="s">
        <v>167</v>
      </c>
      <c r="AA48" s="166">
        <f>IF(Z48="LEVE",20%,IF(Z48="MENOR",40%,IF(Z48="MODERADO",60%,IF(Z48="MAYOR",80%,IF(Z48="CATASTROFICO",100%,IF(Z48="",""))))))</f>
        <v>0.2</v>
      </c>
      <c r="AB48" s="244" t="s">
        <v>102</v>
      </c>
      <c r="AC48" s="240" t="s">
        <v>32</v>
      </c>
      <c r="AD48" s="16" t="s">
        <v>687</v>
      </c>
      <c r="AE48" s="121" t="s">
        <v>592</v>
      </c>
      <c r="AF48" s="69" t="s">
        <v>875</v>
      </c>
      <c r="AG48" s="430" t="s">
        <v>990</v>
      </c>
    </row>
    <row r="49" spans="1:36" ht="125.25" customHeight="1" x14ac:dyDescent="0.3">
      <c r="A49" s="253">
        <v>36</v>
      </c>
      <c r="B49" s="253" t="s">
        <v>864</v>
      </c>
      <c r="C49" s="16" t="s">
        <v>368</v>
      </c>
      <c r="D49" s="235" t="s">
        <v>865</v>
      </c>
      <c r="E49" s="440" t="s">
        <v>866</v>
      </c>
      <c r="F49" s="79" t="s">
        <v>867</v>
      </c>
      <c r="G49" s="202" t="s">
        <v>81</v>
      </c>
      <c r="H49" s="234">
        <v>12</v>
      </c>
      <c r="I49" s="193" t="s">
        <v>94</v>
      </c>
      <c r="J49" s="166">
        <f>IF(I49="MUY BAJA",20%,IF(I49="BAJA",40%,IF(I49="MEDIA",60%,IF(I49="ALTA",80%,IF(I49="MUY ALTA",100%,IF(I49="",""))))))</f>
        <v>0.4</v>
      </c>
      <c r="K49" s="243" t="s">
        <v>104</v>
      </c>
      <c r="L49" s="166">
        <f>IF(K49="LEVE",20%,IF(K49="MENOR",40%,IF(K49="MODERADO",60%,IF(K49="MAYOR",80%,IF(K49="CATASTRÓFICO",100%,IF(I49="",""))))))</f>
        <v>1</v>
      </c>
      <c r="M49" s="244" t="s">
        <v>99</v>
      </c>
      <c r="N49" s="6">
        <v>7</v>
      </c>
      <c r="O49" s="122" t="s">
        <v>868</v>
      </c>
      <c r="P49" s="7" t="s">
        <v>29</v>
      </c>
      <c r="Q49" s="7" t="s">
        <v>29</v>
      </c>
      <c r="R49" s="19" t="s">
        <v>15</v>
      </c>
      <c r="S49" s="19" t="s">
        <v>10</v>
      </c>
      <c r="T49" s="248">
        <v>0.4</v>
      </c>
      <c r="U49" s="19" t="s">
        <v>20</v>
      </c>
      <c r="V49" s="19" t="s">
        <v>23</v>
      </c>
      <c r="W49" s="19" t="s">
        <v>26</v>
      </c>
      <c r="X49" s="193" t="s">
        <v>93</v>
      </c>
      <c r="Y49" s="271">
        <v>0.24</v>
      </c>
      <c r="Z49" s="243" t="s">
        <v>104</v>
      </c>
      <c r="AA49" s="166">
        <f>IF(Z49="LEVE",20%,IF(Z49="MENOR",40%,IF(Z49="MODERADO",60%,IF(Z49="MAYOR",80%,IF(Z49="CATASTRÓFICO",100%,IF(Z49="",""))))))</f>
        <v>1</v>
      </c>
      <c r="AB49" s="244" t="s">
        <v>99</v>
      </c>
      <c r="AC49" s="240" t="s">
        <v>32</v>
      </c>
      <c r="AD49" s="16" t="s">
        <v>869</v>
      </c>
      <c r="AE49" s="121" t="s">
        <v>870</v>
      </c>
      <c r="AF49" s="69" t="s">
        <v>875</v>
      </c>
      <c r="AG49" s="430" t="s">
        <v>990</v>
      </c>
    </row>
    <row r="50" spans="1:36" ht="102" x14ac:dyDescent="0.3">
      <c r="A50" s="253">
        <v>37</v>
      </c>
      <c r="B50" s="6" t="s">
        <v>394</v>
      </c>
      <c r="C50" s="235" t="s">
        <v>504</v>
      </c>
      <c r="D50" s="269" t="s">
        <v>962</v>
      </c>
      <c r="E50" s="272" t="s">
        <v>963</v>
      </c>
      <c r="F50" s="269" t="s">
        <v>964</v>
      </c>
      <c r="G50" s="202" t="s">
        <v>81</v>
      </c>
      <c r="H50" s="234">
        <v>8</v>
      </c>
      <c r="I50" s="193" t="s">
        <v>94</v>
      </c>
      <c r="J50" s="270">
        <f t="shared" si="5"/>
        <v>0.4</v>
      </c>
      <c r="K50" s="243" t="s">
        <v>8</v>
      </c>
      <c r="L50" s="166">
        <f t="shared" ref="L50:L54" si="6">IF(K50="LEVE",20%,IF(K50="MENOR",40%,IF(K50="MODERADO",60%,IF(K50="MAYOR",80%,IF(K50="CATASTRÓFICO",100%,IF(I50="",""))))))</f>
        <v>0.8</v>
      </c>
      <c r="M50" s="244" t="s">
        <v>100</v>
      </c>
      <c r="N50" s="6">
        <v>1</v>
      </c>
      <c r="O50" s="16" t="s">
        <v>974</v>
      </c>
      <c r="P50" s="165" t="s">
        <v>29</v>
      </c>
      <c r="Q50" s="165" t="s">
        <v>29</v>
      </c>
      <c r="R50" s="19" t="s">
        <v>15</v>
      </c>
      <c r="S50" s="19" t="s">
        <v>10</v>
      </c>
      <c r="T50" s="166">
        <v>0.4</v>
      </c>
      <c r="U50" s="19" t="s">
        <v>20</v>
      </c>
      <c r="V50" s="19" t="s">
        <v>23</v>
      </c>
      <c r="W50" s="19" t="s">
        <v>27</v>
      </c>
      <c r="X50" s="193" t="s">
        <v>93</v>
      </c>
      <c r="Y50" s="166">
        <v>0.24</v>
      </c>
      <c r="Z50" s="243" t="s">
        <v>8</v>
      </c>
      <c r="AA50" s="166">
        <f t="shared" si="2"/>
        <v>0.8</v>
      </c>
      <c r="AB50" s="244" t="s">
        <v>100</v>
      </c>
      <c r="AC50" s="240" t="s">
        <v>32</v>
      </c>
      <c r="AD50" s="169" t="s">
        <v>842</v>
      </c>
      <c r="AE50" s="122" t="s">
        <v>508</v>
      </c>
      <c r="AF50" s="69" t="s">
        <v>875</v>
      </c>
      <c r="AG50" s="430" t="s">
        <v>990</v>
      </c>
    </row>
    <row r="51" spans="1:36" ht="114.75" x14ac:dyDescent="0.3">
      <c r="A51" s="253">
        <v>38</v>
      </c>
      <c r="B51" s="6" t="s">
        <v>395</v>
      </c>
      <c r="C51" s="235" t="s">
        <v>504</v>
      </c>
      <c r="D51" s="246" t="s">
        <v>965</v>
      </c>
      <c r="E51" s="246" t="s">
        <v>966</v>
      </c>
      <c r="F51" s="246" t="s">
        <v>967</v>
      </c>
      <c r="G51" s="202" t="s">
        <v>85</v>
      </c>
      <c r="H51" s="7">
        <f>5*12</f>
        <v>60</v>
      </c>
      <c r="I51" s="193" t="s">
        <v>195</v>
      </c>
      <c r="J51" s="270">
        <f t="shared" si="5"/>
        <v>0.6</v>
      </c>
      <c r="K51" s="243" t="s">
        <v>167</v>
      </c>
      <c r="L51" s="166">
        <f t="shared" si="6"/>
        <v>0.2</v>
      </c>
      <c r="M51" s="244" t="s">
        <v>102</v>
      </c>
      <c r="N51" s="6">
        <v>2</v>
      </c>
      <c r="O51" s="121" t="s">
        <v>975</v>
      </c>
      <c r="P51" s="6" t="s">
        <v>29</v>
      </c>
      <c r="Q51" s="6" t="s">
        <v>29</v>
      </c>
      <c r="R51" s="19" t="s">
        <v>15</v>
      </c>
      <c r="S51" s="19" t="s">
        <v>10</v>
      </c>
      <c r="T51" s="166">
        <v>0.4</v>
      </c>
      <c r="U51" s="19" t="s">
        <v>20</v>
      </c>
      <c r="V51" s="19" t="s">
        <v>23</v>
      </c>
      <c r="W51" s="19" t="s">
        <v>27</v>
      </c>
      <c r="X51" s="193" t="s">
        <v>93</v>
      </c>
      <c r="Y51" s="166">
        <v>0.36</v>
      </c>
      <c r="Z51" s="243" t="s">
        <v>167</v>
      </c>
      <c r="AA51" s="166">
        <f t="shared" si="2"/>
        <v>0.2</v>
      </c>
      <c r="AB51" s="244" t="s">
        <v>102</v>
      </c>
      <c r="AC51" s="240" t="s">
        <v>32</v>
      </c>
      <c r="AD51" s="169" t="s">
        <v>843</v>
      </c>
      <c r="AE51" s="7" t="s">
        <v>401</v>
      </c>
      <c r="AF51" s="69" t="s">
        <v>875</v>
      </c>
      <c r="AG51" s="430" t="s">
        <v>990</v>
      </c>
    </row>
    <row r="52" spans="1:36" ht="160.5" customHeight="1" x14ac:dyDescent="0.3">
      <c r="A52" s="253">
        <v>39</v>
      </c>
      <c r="B52" s="6" t="s">
        <v>396</v>
      </c>
      <c r="C52" s="16" t="s">
        <v>402</v>
      </c>
      <c r="D52" s="246" t="s">
        <v>968</v>
      </c>
      <c r="E52" s="246" t="s">
        <v>969</v>
      </c>
      <c r="F52" s="246" t="s">
        <v>970</v>
      </c>
      <c r="G52" s="202" t="s">
        <v>81</v>
      </c>
      <c r="H52" s="7">
        <v>32</v>
      </c>
      <c r="I52" s="193" t="s">
        <v>195</v>
      </c>
      <c r="J52" s="270">
        <f t="shared" si="5"/>
        <v>0.6</v>
      </c>
      <c r="K52" s="243" t="s">
        <v>8</v>
      </c>
      <c r="L52" s="166">
        <f t="shared" si="6"/>
        <v>0.8</v>
      </c>
      <c r="M52" s="244" t="s">
        <v>100</v>
      </c>
      <c r="N52" s="6">
        <v>3</v>
      </c>
      <c r="O52" s="121" t="s">
        <v>976</v>
      </c>
      <c r="P52" s="6" t="s">
        <v>29</v>
      </c>
      <c r="Q52" s="6" t="s">
        <v>29</v>
      </c>
      <c r="R52" s="19" t="s">
        <v>16</v>
      </c>
      <c r="S52" s="19" t="s">
        <v>10</v>
      </c>
      <c r="T52" s="273">
        <v>0.3</v>
      </c>
      <c r="U52" s="19" t="s">
        <v>20</v>
      </c>
      <c r="V52" s="19" t="s">
        <v>23</v>
      </c>
      <c r="W52" s="19" t="s">
        <v>26</v>
      </c>
      <c r="X52" s="193" t="s">
        <v>94</v>
      </c>
      <c r="Y52" s="175">
        <v>0.42</v>
      </c>
      <c r="Z52" s="243" t="s">
        <v>8</v>
      </c>
      <c r="AA52" s="166">
        <f t="shared" si="2"/>
        <v>0.8</v>
      </c>
      <c r="AB52" s="244" t="s">
        <v>100</v>
      </c>
      <c r="AC52" s="240" t="s">
        <v>32</v>
      </c>
      <c r="AD52" s="406" t="s">
        <v>816</v>
      </c>
      <c r="AE52" s="7" t="s">
        <v>516</v>
      </c>
      <c r="AF52" s="69" t="s">
        <v>875</v>
      </c>
      <c r="AG52" s="430" t="s">
        <v>990</v>
      </c>
      <c r="AJ52" s="405"/>
    </row>
    <row r="53" spans="1:36" ht="82.5" x14ac:dyDescent="0.3">
      <c r="A53" s="253">
        <v>40</v>
      </c>
      <c r="B53" s="6" t="s">
        <v>397</v>
      </c>
      <c r="C53" s="16" t="s">
        <v>402</v>
      </c>
      <c r="D53" s="16" t="s">
        <v>971</v>
      </c>
      <c r="E53" s="16" t="s">
        <v>972</v>
      </c>
      <c r="F53" s="16" t="s">
        <v>973</v>
      </c>
      <c r="G53" s="202" t="s">
        <v>818</v>
      </c>
      <c r="H53" s="7">
        <f>816</f>
        <v>816</v>
      </c>
      <c r="I53" s="193" t="s">
        <v>7</v>
      </c>
      <c r="J53" s="270">
        <f t="shared" si="5"/>
        <v>0.8</v>
      </c>
      <c r="K53" s="243" t="s">
        <v>8</v>
      </c>
      <c r="L53" s="166">
        <f t="shared" si="6"/>
        <v>0.8</v>
      </c>
      <c r="M53" s="244" t="s">
        <v>100</v>
      </c>
      <c r="N53" s="7">
        <v>4</v>
      </c>
      <c r="O53" s="121" t="s">
        <v>977</v>
      </c>
      <c r="P53" s="7" t="s">
        <v>29</v>
      </c>
      <c r="Q53" s="7" t="s">
        <v>29</v>
      </c>
      <c r="R53" s="19" t="s">
        <v>15</v>
      </c>
      <c r="S53" s="19" t="s">
        <v>11</v>
      </c>
      <c r="T53" s="173">
        <v>0.5</v>
      </c>
      <c r="U53" s="19" t="s">
        <v>20</v>
      </c>
      <c r="V53" s="19" t="s">
        <v>23</v>
      </c>
      <c r="W53" s="19" t="s">
        <v>27</v>
      </c>
      <c r="X53" s="193" t="s">
        <v>94</v>
      </c>
      <c r="Y53" s="166">
        <v>0.4</v>
      </c>
      <c r="Z53" s="243" t="s">
        <v>8</v>
      </c>
      <c r="AA53" s="166">
        <f t="shared" si="2"/>
        <v>0.8</v>
      </c>
      <c r="AB53" s="244" t="s">
        <v>100</v>
      </c>
      <c r="AC53" s="240" t="s">
        <v>32</v>
      </c>
      <c r="AD53" s="169" t="s">
        <v>410</v>
      </c>
      <c r="AE53" s="7" t="s">
        <v>517</v>
      </c>
      <c r="AF53" s="69" t="s">
        <v>875</v>
      </c>
      <c r="AG53" s="430" t="s">
        <v>990</v>
      </c>
    </row>
    <row r="54" spans="1:36" ht="91.5" customHeight="1" x14ac:dyDescent="0.3">
      <c r="A54" s="537">
        <v>41</v>
      </c>
      <c r="B54" s="537" t="s">
        <v>421</v>
      </c>
      <c r="C54" s="540" t="s">
        <v>145</v>
      </c>
      <c r="D54" s="501" t="s">
        <v>956</v>
      </c>
      <c r="E54" s="542" t="s">
        <v>957</v>
      </c>
      <c r="F54" s="542" t="s">
        <v>958</v>
      </c>
      <c r="G54" s="490" t="s">
        <v>818</v>
      </c>
      <c r="H54" s="505">
        <v>100</v>
      </c>
      <c r="I54" s="514" t="s">
        <v>195</v>
      </c>
      <c r="J54" s="499">
        <f t="shared" si="5"/>
        <v>0.6</v>
      </c>
      <c r="K54" s="517" t="s">
        <v>8</v>
      </c>
      <c r="L54" s="499">
        <f t="shared" si="6"/>
        <v>0.8</v>
      </c>
      <c r="M54" s="497" t="s">
        <v>100</v>
      </c>
      <c r="N54" s="6">
        <v>1</v>
      </c>
      <c r="O54" s="16" t="s">
        <v>411</v>
      </c>
      <c r="P54" s="165" t="s">
        <v>29</v>
      </c>
      <c r="Q54" s="165" t="s">
        <v>29</v>
      </c>
      <c r="R54" s="19" t="s">
        <v>15</v>
      </c>
      <c r="S54" s="19" t="s">
        <v>10</v>
      </c>
      <c r="T54" s="166">
        <v>0.4</v>
      </c>
      <c r="U54" s="19" t="s">
        <v>20</v>
      </c>
      <c r="V54" s="19" t="s">
        <v>23</v>
      </c>
      <c r="W54" s="19" t="s">
        <v>27</v>
      </c>
      <c r="X54" s="514" t="s">
        <v>195</v>
      </c>
      <c r="Y54" s="190">
        <v>0.36</v>
      </c>
      <c r="Z54" s="538" t="s">
        <v>104</v>
      </c>
      <c r="AA54" s="499">
        <f>IF(Z54="LEVE",20%,IF(Z54="MENOR",40%,IF(Z54="MODERADO",60%,IF(Z54="MAYOR",80%,IF(Z54="CATASTRÓFICO",100%,IF(X54="",""))))))</f>
        <v>1</v>
      </c>
      <c r="AB54" s="497" t="s">
        <v>99</v>
      </c>
      <c r="AC54" s="495" t="s">
        <v>32</v>
      </c>
      <c r="AD54" s="169" t="s">
        <v>518</v>
      </c>
      <c r="AE54" s="274" t="s">
        <v>412</v>
      </c>
      <c r="AF54" s="69" t="s">
        <v>875</v>
      </c>
      <c r="AG54" s="430" t="s">
        <v>990</v>
      </c>
    </row>
    <row r="55" spans="1:36" ht="90.75" customHeight="1" x14ac:dyDescent="0.3">
      <c r="A55" s="536"/>
      <c r="B55" s="536"/>
      <c r="C55" s="541"/>
      <c r="D55" s="502"/>
      <c r="E55" s="502"/>
      <c r="F55" s="502"/>
      <c r="G55" s="492"/>
      <c r="H55" s="506"/>
      <c r="I55" s="515"/>
      <c r="J55" s="500"/>
      <c r="K55" s="532"/>
      <c r="L55" s="500"/>
      <c r="M55" s="498"/>
      <c r="N55" s="6">
        <v>2</v>
      </c>
      <c r="O55" s="16" t="s">
        <v>413</v>
      </c>
      <c r="P55" s="165" t="s">
        <v>29</v>
      </c>
      <c r="Q55" s="165" t="s">
        <v>29</v>
      </c>
      <c r="R55" s="19" t="s">
        <v>15</v>
      </c>
      <c r="S55" s="19" t="s">
        <v>10</v>
      </c>
      <c r="T55" s="166">
        <v>0.4</v>
      </c>
      <c r="U55" s="19" t="s">
        <v>20</v>
      </c>
      <c r="V55" s="19" t="s">
        <v>23</v>
      </c>
      <c r="W55" s="19" t="s">
        <v>27</v>
      </c>
      <c r="X55" s="515"/>
      <c r="Y55" s="190">
        <v>0.216</v>
      </c>
      <c r="Z55" s="539"/>
      <c r="AA55" s="500"/>
      <c r="AB55" s="498"/>
      <c r="AC55" s="496"/>
      <c r="AD55" s="169" t="s">
        <v>414</v>
      </c>
      <c r="AE55" s="274" t="s">
        <v>412</v>
      </c>
      <c r="AF55" s="69" t="s">
        <v>875</v>
      </c>
      <c r="AG55" s="430" t="s">
        <v>990</v>
      </c>
    </row>
    <row r="56" spans="1:36" ht="68.25" customHeight="1" x14ac:dyDescent="0.3">
      <c r="A56" s="233">
        <v>42</v>
      </c>
      <c r="B56" s="6" t="s">
        <v>422</v>
      </c>
      <c r="C56" s="16" t="s">
        <v>145</v>
      </c>
      <c r="D56" s="16" t="s">
        <v>519</v>
      </c>
      <c r="E56" s="16" t="s">
        <v>959</v>
      </c>
      <c r="F56" s="16" t="s">
        <v>960</v>
      </c>
      <c r="G56" s="202" t="s">
        <v>818</v>
      </c>
      <c r="H56" s="7">
        <v>24</v>
      </c>
      <c r="I56" s="193" t="s">
        <v>94</v>
      </c>
      <c r="J56" s="270">
        <f>IF(I56="MUY BAJA",20%,IF(I56="BAJA",40%,IF(I56="MEDIA",60%,IF(I56="ALTA",80%,IF(I56="MUY ALTA",100%,IF(I56="",""))))))</f>
        <v>0.4</v>
      </c>
      <c r="K56" s="243" t="s">
        <v>104</v>
      </c>
      <c r="L56" s="166">
        <f>IF(K56="LEVE",20%,IF(K56="MENOR",40%,IF(K56="MODERADO",60%,IF(K56="MAYOR",80%,IF(K56="CATASTRÓFICO",100%,IF(I56="",""))))))</f>
        <v>1</v>
      </c>
      <c r="M56" s="244" t="s">
        <v>99</v>
      </c>
      <c r="N56" s="6">
        <v>3</v>
      </c>
      <c r="O56" s="121" t="s">
        <v>415</v>
      </c>
      <c r="P56" s="6" t="s">
        <v>29</v>
      </c>
      <c r="Q56" s="6" t="s">
        <v>29</v>
      </c>
      <c r="R56" s="19" t="s">
        <v>17</v>
      </c>
      <c r="S56" s="19" t="s">
        <v>10</v>
      </c>
      <c r="T56" s="166">
        <v>0.4</v>
      </c>
      <c r="U56" s="19" t="s">
        <v>20</v>
      </c>
      <c r="V56" s="19" t="s">
        <v>23</v>
      </c>
      <c r="W56" s="19" t="s">
        <v>27</v>
      </c>
      <c r="X56" s="193" t="s">
        <v>94</v>
      </c>
      <c r="Y56" s="166">
        <v>0.36</v>
      </c>
      <c r="Z56" s="243" t="s">
        <v>104</v>
      </c>
      <c r="AA56" s="166">
        <f>IF(Z56="LEVE",20%,IF(Z56="MENOR",40%,IF(Z56="MODERADO",60%,IF(Z56="MAYOR",80%,IF(Z56="CATASTRÓFICO",100%,IF(X56="",""))))))</f>
        <v>1</v>
      </c>
      <c r="AB56" s="244" t="s">
        <v>99</v>
      </c>
      <c r="AC56" s="240" t="s">
        <v>32</v>
      </c>
      <c r="AD56" s="169" t="s">
        <v>416</v>
      </c>
      <c r="AE56" s="274" t="s">
        <v>417</v>
      </c>
      <c r="AF56" s="69" t="s">
        <v>875</v>
      </c>
      <c r="AG56" s="430" t="s">
        <v>990</v>
      </c>
    </row>
    <row r="57" spans="1:36" ht="69" customHeight="1" x14ac:dyDescent="0.3">
      <c r="A57" s="537">
        <v>43</v>
      </c>
      <c r="B57" s="537" t="s">
        <v>423</v>
      </c>
      <c r="C57" s="501" t="s">
        <v>145</v>
      </c>
      <c r="D57" s="501" t="s">
        <v>520</v>
      </c>
      <c r="E57" s="501" t="s">
        <v>961</v>
      </c>
      <c r="F57" s="501" t="s">
        <v>521</v>
      </c>
      <c r="G57" s="490" t="s">
        <v>824</v>
      </c>
      <c r="H57" s="505">
        <v>100</v>
      </c>
      <c r="I57" s="514" t="s">
        <v>195</v>
      </c>
      <c r="J57" s="499">
        <f>IF(I57="MUY BAJA",20%,IF(I57="BAJA",40%,IF(I57="MEDIA",60%,IF(I57="ALTA",80%,IF(I57="MUY ALTA",100%,IF(I57="",""))))))</f>
        <v>0.6</v>
      </c>
      <c r="K57" s="517" t="s">
        <v>104</v>
      </c>
      <c r="L57" s="499">
        <f>IF(K57="LEVE",20%,IF(K57="MENOR",40%,IF(K57="MODERADO",60%,IF(K57="MAYOR",80%,IF(K57="CATASTRÓFICO",100%,IF(I57="",""))))))</f>
        <v>1</v>
      </c>
      <c r="M57" s="497" t="s">
        <v>99</v>
      </c>
      <c r="N57" s="6">
        <v>4</v>
      </c>
      <c r="O57" s="121" t="s">
        <v>418</v>
      </c>
      <c r="P57" s="6" t="s">
        <v>29</v>
      </c>
      <c r="Q57" s="6" t="s">
        <v>29</v>
      </c>
      <c r="R57" s="19" t="s">
        <v>16</v>
      </c>
      <c r="S57" s="19" t="s">
        <v>10</v>
      </c>
      <c r="T57" s="166">
        <v>0.4</v>
      </c>
      <c r="U57" s="19" t="s">
        <v>20</v>
      </c>
      <c r="V57" s="19" t="s">
        <v>23</v>
      </c>
      <c r="W57" s="19" t="s">
        <v>26</v>
      </c>
      <c r="X57" s="514" t="s">
        <v>195</v>
      </c>
      <c r="Y57" s="166">
        <v>0.24</v>
      </c>
      <c r="Z57" s="538" t="s">
        <v>104</v>
      </c>
      <c r="AA57" s="524">
        <f>IF(Z57="LEVE",20%,IF(Z57="MENOR",40%,IF(Z57="MODERADO",60%,IF(Z57="MAYOR",80%,IF(Z57="CATASTRÓFICO",100%,IF(X57="",""))))))</f>
        <v>1</v>
      </c>
      <c r="AB57" s="497" t="s">
        <v>99</v>
      </c>
      <c r="AC57" s="495" t="s">
        <v>218</v>
      </c>
      <c r="AD57" s="277" t="s">
        <v>522</v>
      </c>
      <c r="AE57" s="278" t="s">
        <v>419</v>
      </c>
      <c r="AF57" s="69" t="s">
        <v>875</v>
      </c>
      <c r="AG57" s="430" t="s">
        <v>990</v>
      </c>
    </row>
    <row r="58" spans="1:36" ht="56.25" customHeight="1" x14ac:dyDescent="0.3">
      <c r="A58" s="536"/>
      <c r="B58" s="536"/>
      <c r="C58" s="502"/>
      <c r="D58" s="502"/>
      <c r="E58" s="502"/>
      <c r="F58" s="502"/>
      <c r="G58" s="492"/>
      <c r="H58" s="506"/>
      <c r="I58" s="515"/>
      <c r="J58" s="500"/>
      <c r="K58" s="532"/>
      <c r="L58" s="500"/>
      <c r="M58" s="498"/>
      <c r="N58" s="6">
        <v>5</v>
      </c>
      <c r="O58" s="121" t="s">
        <v>856</v>
      </c>
      <c r="P58" s="6" t="s">
        <v>29</v>
      </c>
      <c r="Q58" s="6" t="s">
        <v>29</v>
      </c>
      <c r="R58" s="19" t="s">
        <v>16</v>
      </c>
      <c r="S58" s="19" t="s">
        <v>10</v>
      </c>
      <c r="T58" s="166">
        <v>0.4</v>
      </c>
      <c r="U58" s="19" t="s">
        <v>20</v>
      </c>
      <c r="V58" s="19" t="s">
        <v>23</v>
      </c>
      <c r="W58" s="19" t="s">
        <v>26</v>
      </c>
      <c r="X58" s="515"/>
      <c r="Y58" s="276">
        <v>0.16799999999999998</v>
      </c>
      <c r="Z58" s="539"/>
      <c r="AA58" s="525"/>
      <c r="AB58" s="498"/>
      <c r="AC58" s="496"/>
      <c r="AD58" s="169" t="s">
        <v>420</v>
      </c>
      <c r="AE58" s="7" t="s">
        <v>419</v>
      </c>
      <c r="AF58" s="69" t="s">
        <v>875</v>
      </c>
      <c r="AG58" s="430" t="s">
        <v>990</v>
      </c>
    </row>
    <row r="59" spans="1:36" ht="75.75" x14ac:dyDescent="0.3">
      <c r="A59" s="233">
        <v>44</v>
      </c>
      <c r="B59" s="6" t="s">
        <v>435</v>
      </c>
      <c r="C59" s="16" t="s">
        <v>145</v>
      </c>
      <c r="D59" s="16" t="s">
        <v>424</v>
      </c>
      <c r="E59" s="16" t="s">
        <v>918</v>
      </c>
      <c r="F59" s="16" t="s">
        <v>919</v>
      </c>
      <c r="G59" s="202" t="s">
        <v>81</v>
      </c>
      <c r="H59" s="7">
        <v>19</v>
      </c>
      <c r="I59" s="193" t="s">
        <v>94</v>
      </c>
      <c r="J59" s="270">
        <f t="shared" ref="J59:J69" si="7">IF(I59="MUY BAJA",20%,IF(I59="BAJA",40%,IF(I59="MEDIA",60%,IF(I59="ALTA",80%,IF(I59="MUY ALTA",100%,IF(I59="",""))))))</f>
        <v>0.4</v>
      </c>
      <c r="K59" s="243" t="s">
        <v>104</v>
      </c>
      <c r="L59" s="166">
        <f t="shared" ref="L59:L62" si="8">IF(K59="LEVE",20%,IF(K59="MENOR",40%,IF(K59="MODERADO",60%,IF(K59="MAYOR",80%,IF(K59="CATASTRÓFICO",100%,IF(I59="",""))))))</f>
        <v>1</v>
      </c>
      <c r="M59" s="244" t="s">
        <v>99</v>
      </c>
      <c r="N59" s="7">
        <v>1</v>
      </c>
      <c r="O59" s="169" t="s">
        <v>425</v>
      </c>
      <c r="P59" s="7" t="s">
        <v>29</v>
      </c>
      <c r="Q59" s="7" t="s">
        <v>29</v>
      </c>
      <c r="R59" s="19" t="s">
        <v>15</v>
      </c>
      <c r="S59" s="19" t="s">
        <v>10</v>
      </c>
      <c r="T59" s="271">
        <v>0.4</v>
      </c>
      <c r="U59" s="19" t="s">
        <v>20</v>
      </c>
      <c r="V59" s="19" t="s">
        <v>23</v>
      </c>
      <c r="W59" s="19" t="s">
        <v>27</v>
      </c>
      <c r="X59" s="193" t="s">
        <v>93</v>
      </c>
      <c r="Y59" s="271">
        <v>0.24</v>
      </c>
      <c r="Z59" s="243" t="s">
        <v>104</v>
      </c>
      <c r="AA59" s="166">
        <f>IF(Z59="LEVE",20%,IF(Z59="MENOR",40%,IF(Z59="MODERADO",60%,IF(Z59="MAYOR",80%,IF(Z59="CATASTRÓFICO",100%,IF(X59="",""))))))</f>
        <v>1</v>
      </c>
      <c r="AB59" s="244" t="s">
        <v>99</v>
      </c>
      <c r="AC59" s="240" t="s">
        <v>32</v>
      </c>
      <c r="AD59" s="169" t="s">
        <v>851</v>
      </c>
      <c r="AE59" s="7" t="s">
        <v>426</v>
      </c>
      <c r="AF59" s="69" t="s">
        <v>875</v>
      </c>
      <c r="AG59" s="430" t="s">
        <v>990</v>
      </c>
    </row>
    <row r="60" spans="1:36" ht="82.5" customHeight="1" x14ac:dyDescent="0.3">
      <c r="A60" s="476">
        <v>45</v>
      </c>
      <c r="B60" s="6" t="s">
        <v>436</v>
      </c>
      <c r="C60" s="16" t="s">
        <v>145</v>
      </c>
      <c r="D60" s="16" t="s">
        <v>427</v>
      </c>
      <c r="E60" s="16" t="s">
        <v>920</v>
      </c>
      <c r="F60" s="16" t="s">
        <v>921</v>
      </c>
      <c r="G60" s="202" t="s">
        <v>81</v>
      </c>
      <c r="H60" s="7">
        <v>19</v>
      </c>
      <c r="I60" s="193" t="s">
        <v>94</v>
      </c>
      <c r="J60" s="270">
        <f t="shared" si="7"/>
        <v>0.4</v>
      </c>
      <c r="K60" s="243" t="s">
        <v>104</v>
      </c>
      <c r="L60" s="166">
        <f t="shared" si="8"/>
        <v>1</v>
      </c>
      <c r="M60" s="244" t="s">
        <v>99</v>
      </c>
      <c r="N60" s="7">
        <v>2</v>
      </c>
      <c r="O60" s="169" t="s">
        <v>428</v>
      </c>
      <c r="P60" s="7" t="s">
        <v>29</v>
      </c>
      <c r="Q60" s="7" t="s">
        <v>29</v>
      </c>
      <c r="R60" s="19" t="s">
        <v>15</v>
      </c>
      <c r="S60" s="19" t="s">
        <v>10</v>
      </c>
      <c r="T60" s="8">
        <v>0.4</v>
      </c>
      <c r="U60" s="19" t="s">
        <v>20</v>
      </c>
      <c r="V60" s="19" t="s">
        <v>23</v>
      </c>
      <c r="W60" s="19" t="s">
        <v>27</v>
      </c>
      <c r="X60" s="193" t="s">
        <v>93</v>
      </c>
      <c r="Y60" s="271">
        <v>0.24</v>
      </c>
      <c r="Z60" s="243" t="s">
        <v>104</v>
      </c>
      <c r="AA60" s="166">
        <f>IF(Z60="LEVE",20%,IF(Z60="MENOR",40%,IF(Z60="MODERADO",60%,IF(Z60="MAYOR",80%,IF(Z60="CATASTRÓFICO",100%,IF(X60="",""))))))</f>
        <v>1</v>
      </c>
      <c r="AB60" s="244" t="s">
        <v>99</v>
      </c>
      <c r="AC60" s="240" t="s">
        <v>32</v>
      </c>
      <c r="AD60" s="7" t="s">
        <v>852</v>
      </c>
      <c r="AE60" s="7" t="s">
        <v>426</v>
      </c>
      <c r="AF60" s="69" t="s">
        <v>875</v>
      </c>
      <c r="AG60" s="430" t="s">
        <v>990</v>
      </c>
    </row>
    <row r="61" spans="1:36" ht="75.75" x14ac:dyDescent="0.3">
      <c r="A61" s="233">
        <v>46</v>
      </c>
      <c r="B61" s="6" t="s">
        <v>437</v>
      </c>
      <c r="C61" s="16" t="s">
        <v>145</v>
      </c>
      <c r="D61" s="16" t="s">
        <v>430</v>
      </c>
      <c r="E61" s="16" t="s">
        <v>922</v>
      </c>
      <c r="F61" s="16" t="s">
        <v>923</v>
      </c>
      <c r="G61" s="202" t="s">
        <v>81</v>
      </c>
      <c r="H61" s="7">
        <v>36</v>
      </c>
      <c r="I61" s="193" t="s">
        <v>195</v>
      </c>
      <c r="J61" s="270">
        <f t="shared" si="7"/>
        <v>0.6</v>
      </c>
      <c r="K61" s="243" t="s">
        <v>167</v>
      </c>
      <c r="L61" s="166">
        <f t="shared" si="8"/>
        <v>0.2</v>
      </c>
      <c r="M61" s="244" t="s">
        <v>102</v>
      </c>
      <c r="N61" s="7">
        <v>3</v>
      </c>
      <c r="O61" s="169" t="s">
        <v>433</v>
      </c>
      <c r="P61" s="7" t="s">
        <v>29</v>
      </c>
      <c r="Q61" s="7" t="s">
        <v>29</v>
      </c>
      <c r="R61" s="19" t="s">
        <v>15</v>
      </c>
      <c r="S61" s="19" t="s">
        <v>10</v>
      </c>
      <c r="T61" s="8">
        <v>0.4</v>
      </c>
      <c r="U61" s="19" t="s">
        <v>20</v>
      </c>
      <c r="V61" s="19" t="s">
        <v>23</v>
      </c>
      <c r="W61" s="19" t="s">
        <v>27</v>
      </c>
      <c r="X61" s="193" t="s">
        <v>94</v>
      </c>
      <c r="Y61" s="271">
        <v>0.36</v>
      </c>
      <c r="Z61" s="243" t="s">
        <v>167</v>
      </c>
      <c r="AA61" s="166">
        <f>IF(Z61="LEVE",20%,IF(Z61="MENOR",40%,IF(Z61="MODERADO",60%,IF(Z61="MAYOR",80%,IF(Z61="CATASTRÓFICO",100%,IF(X61="",""))))))</f>
        <v>0.2</v>
      </c>
      <c r="AB61" s="244" t="s">
        <v>102</v>
      </c>
      <c r="AC61" s="240" t="s">
        <v>32</v>
      </c>
      <c r="AD61" s="7" t="s">
        <v>853</v>
      </c>
      <c r="AE61" s="7" t="s">
        <v>419</v>
      </c>
      <c r="AF61" s="69" t="s">
        <v>875</v>
      </c>
      <c r="AG61" s="430" t="s">
        <v>990</v>
      </c>
    </row>
    <row r="62" spans="1:36" ht="75.75" x14ac:dyDescent="0.3">
      <c r="A62" s="476">
        <v>47</v>
      </c>
      <c r="B62" s="6" t="s">
        <v>438</v>
      </c>
      <c r="C62" s="16" t="s">
        <v>145</v>
      </c>
      <c r="D62" s="16" t="s">
        <v>434</v>
      </c>
      <c r="E62" s="16" t="s">
        <v>924</v>
      </c>
      <c r="F62" s="16" t="s">
        <v>925</v>
      </c>
      <c r="G62" s="202" t="s">
        <v>824</v>
      </c>
      <c r="H62" s="7">
        <v>19</v>
      </c>
      <c r="I62" s="193" t="s">
        <v>94</v>
      </c>
      <c r="J62" s="270">
        <f t="shared" si="7"/>
        <v>0.4</v>
      </c>
      <c r="K62" s="243" t="s">
        <v>104</v>
      </c>
      <c r="L62" s="166">
        <f t="shared" si="8"/>
        <v>1</v>
      </c>
      <c r="M62" s="244" t="s">
        <v>99</v>
      </c>
      <c r="N62" s="7">
        <v>4</v>
      </c>
      <c r="O62" s="169" t="s">
        <v>850</v>
      </c>
      <c r="P62" s="7" t="s">
        <v>29</v>
      </c>
      <c r="Q62" s="7" t="s">
        <v>29</v>
      </c>
      <c r="R62" s="19" t="s">
        <v>15</v>
      </c>
      <c r="S62" s="19" t="s">
        <v>10</v>
      </c>
      <c r="T62" s="8">
        <v>0.4</v>
      </c>
      <c r="U62" s="19" t="s">
        <v>20</v>
      </c>
      <c r="V62" s="19" t="s">
        <v>23</v>
      </c>
      <c r="W62" s="19" t="s">
        <v>27</v>
      </c>
      <c r="X62" s="193" t="s">
        <v>93</v>
      </c>
      <c r="Y62" s="271">
        <v>0.24</v>
      </c>
      <c r="Z62" s="243" t="s">
        <v>104</v>
      </c>
      <c r="AA62" s="166">
        <f>IF(Z62="LEVE",20%,IF(Z62="MENOR",40%,IF(Z62="MODERADO",60%,IF(Z62="MAYOR",80%,IF(Z62="CATASTRÓFICO",100%,IF(X62="",""))))))</f>
        <v>1</v>
      </c>
      <c r="AB62" s="244" t="s">
        <v>99</v>
      </c>
      <c r="AC62" s="240" t="s">
        <v>32</v>
      </c>
      <c r="AD62" s="169" t="s">
        <v>420</v>
      </c>
      <c r="AE62" s="7" t="s">
        <v>419</v>
      </c>
      <c r="AF62" s="69" t="s">
        <v>875</v>
      </c>
      <c r="AG62" s="430" t="s">
        <v>990</v>
      </c>
    </row>
    <row r="63" spans="1:36" ht="102.75" customHeight="1" x14ac:dyDescent="0.3">
      <c r="A63" s="535">
        <v>48</v>
      </c>
      <c r="B63" s="537" t="s">
        <v>439</v>
      </c>
      <c r="C63" s="501" t="s">
        <v>145</v>
      </c>
      <c r="D63" s="501" t="s">
        <v>528</v>
      </c>
      <c r="E63" s="501" t="s">
        <v>833</v>
      </c>
      <c r="F63" s="501" t="s">
        <v>530</v>
      </c>
      <c r="G63" s="490" t="s">
        <v>81</v>
      </c>
      <c r="H63" s="505">
        <v>12</v>
      </c>
      <c r="I63" s="514" t="s">
        <v>94</v>
      </c>
      <c r="J63" s="499">
        <f t="shared" si="7"/>
        <v>0.4</v>
      </c>
      <c r="K63" s="517" t="s">
        <v>8</v>
      </c>
      <c r="L63" s="529">
        <v>0.8</v>
      </c>
      <c r="M63" s="497" t="s">
        <v>100</v>
      </c>
      <c r="N63" s="6">
        <v>1</v>
      </c>
      <c r="O63" s="16" t="s">
        <v>531</v>
      </c>
      <c r="P63" s="165" t="s">
        <v>29</v>
      </c>
      <c r="Q63" s="165" t="s">
        <v>29</v>
      </c>
      <c r="R63" s="19" t="s">
        <v>15</v>
      </c>
      <c r="S63" s="19" t="s">
        <v>10</v>
      </c>
      <c r="T63" s="166">
        <v>0.4</v>
      </c>
      <c r="U63" s="19" t="s">
        <v>20</v>
      </c>
      <c r="V63" s="19" t="s">
        <v>23</v>
      </c>
      <c r="W63" s="19" t="s">
        <v>27</v>
      </c>
      <c r="X63" s="514" t="s">
        <v>93</v>
      </c>
      <c r="Y63" s="251">
        <v>0.24</v>
      </c>
      <c r="Z63" s="517" t="s">
        <v>8</v>
      </c>
      <c r="AA63" s="283">
        <v>0.8</v>
      </c>
      <c r="AB63" s="497" t="s">
        <v>100</v>
      </c>
      <c r="AC63" s="240" t="s">
        <v>32</v>
      </c>
      <c r="AD63" s="121" t="s">
        <v>667</v>
      </c>
      <c r="AE63" s="121" t="s">
        <v>668</v>
      </c>
      <c r="AF63" s="69" t="s">
        <v>875</v>
      </c>
      <c r="AG63" s="430" t="s">
        <v>990</v>
      </c>
    </row>
    <row r="64" spans="1:36" ht="93" customHeight="1" x14ac:dyDescent="0.3">
      <c r="A64" s="536"/>
      <c r="B64" s="536"/>
      <c r="C64" s="502"/>
      <c r="D64" s="502"/>
      <c r="E64" s="502"/>
      <c r="F64" s="502"/>
      <c r="G64" s="492"/>
      <c r="H64" s="506"/>
      <c r="I64" s="515"/>
      <c r="J64" s="500"/>
      <c r="K64" s="532"/>
      <c r="L64" s="531"/>
      <c r="M64" s="498"/>
      <c r="N64" s="6">
        <v>2</v>
      </c>
      <c r="O64" s="16" t="s">
        <v>532</v>
      </c>
      <c r="P64" s="165" t="s">
        <v>29</v>
      </c>
      <c r="Q64" s="165" t="s">
        <v>29</v>
      </c>
      <c r="R64" s="19" t="s">
        <v>15</v>
      </c>
      <c r="S64" s="19" t="s">
        <v>10</v>
      </c>
      <c r="T64" s="166">
        <v>0.4</v>
      </c>
      <c r="U64" s="19" t="s">
        <v>20</v>
      </c>
      <c r="V64" s="19" t="s">
        <v>23</v>
      </c>
      <c r="W64" s="19" t="s">
        <v>27</v>
      </c>
      <c r="X64" s="508"/>
      <c r="Y64" s="251">
        <v>0.14399999999999999</v>
      </c>
      <c r="Z64" s="518"/>
      <c r="AA64" s="283">
        <v>0.8</v>
      </c>
      <c r="AB64" s="498"/>
      <c r="AC64" s="240" t="s">
        <v>32</v>
      </c>
      <c r="AD64" s="121" t="s">
        <v>858</v>
      </c>
      <c r="AE64" s="121" t="s">
        <v>670</v>
      </c>
      <c r="AF64" s="69" t="s">
        <v>875</v>
      </c>
      <c r="AG64" s="430" t="s">
        <v>990</v>
      </c>
    </row>
    <row r="65" spans="1:33" ht="92.25" customHeight="1" x14ac:dyDescent="0.3">
      <c r="A65" s="233">
        <v>49</v>
      </c>
      <c r="B65" s="6" t="s">
        <v>440</v>
      </c>
      <c r="C65" s="16" t="s">
        <v>324</v>
      </c>
      <c r="D65" s="16" t="s">
        <v>533</v>
      </c>
      <c r="E65" s="16" t="s">
        <v>534</v>
      </c>
      <c r="F65" s="16" t="s">
        <v>535</v>
      </c>
      <c r="G65" s="234" t="s">
        <v>81</v>
      </c>
      <c r="H65" s="7">
        <v>12</v>
      </c>
      <c r="I65" s="193" t="s">
        <v>94</v>
      </c>
      <c r="J65" s="270">
        <f t="shared" si="7"/>
        <v>0.4</v>
      </c>
      <c r="K65" s="243" t="s">
        <v>167</v>
      </c>
      <c r="L65" s="8">
        <v>0.2</v>
      </c>
      <c r="M65" s="244" t="s">
        <v>102</v>
      </c>
      <c r="N65" s="6">
        <v>3</v>
      </c>
      <c r="O65" s="121" t="s">
        <v>536</v>
      </c>
      <c r="P65" s="6" t="s">
        <v>29</v>
      </c>
      <c r="Q65" s="6" t="s">
        <v>29</v>
      </c>
      <c r="R65" s="19" t="s">
        <v>17</v>
      </c>
      <c r="S65" s="19" t="s">
        <v>10</v>
      </c>
      <c r="T65" s="166">
        <v>0.4</v>
      </c>
      <c r="U65" s="19" t="s">
        <v>20</v>
      </c>
      <c r="V65" s="19" t="s">
        <v>23</v>
      </c>
      <c r="W65" s="19" t="s">
        <v>27</v>
      </c>
      <c r="X65" s="193" t="s">
        <v>93</v>
      </c>
      <c r="Y65" s="252">
        <v>0.32</v>
      </c>
      <c r="Z65" s="243" t="s">
        <v>167</v>
      </c>
      <c r="AA65" s="284">
        <v>0.2</v>
      </c>
      <c r="AB65" s="244" t="s">
        <v>102</v>
      </c>
      <c r="AC65" s="240" t="s">
        <v>32</v>
      </c>
      <c r="AD65" s="16" t="s">
        <v>537</v>
      </c>
      <c r="AE65" s="121" t="s">
        <v>668</v>
      </c>
      <c r="AF65" s="69" t="s">
        <v>875</v>
      </c>
      <c r="AG65" s="430" t="s">
        <v>990</v>
      </c>
    </row>
    <row r="66" spans="1:33" ht="169.5" customHeight="1" x14ac:dyDescent="0.3">
      <c r="A66" s="233">
        <v>50</v>
      </c>
      <c r="B66" s="6" t="s">
        <v>441</v>
      </c>
      <c r="C66" s="16" t="s">
        <v>538</v>
      </c>
      <c r="D66" s="16" t="s">
        <v>249</v>
      </c>
      <c r="E66" s="16" t="s">
        <v>540</v>
      </c>
      <c r="F66" s="16" t="s">
        <v>541</v>
      </c>
      <c r="G66" s="234" t="s">
        <v>81</v>
      </c>
      <c r="H66" s="7">
        <f>16*4</f>
        <v>64</v>
      </c>
      <c r="I66" s="193" t="s">
        <v>195</v>
      </c>
      <c r="J66" s="270">
        <f t="shared" si="7"/>
        <v>0.6</v>
      </c>
      <c r="K66" s="243" t="s">
        <v>8</v>
      </c>
      <c r="L66" s="8">
        <v>0.8</v>
      </c>
      <c r="M66" s="244" t="s">
        <v>100</v>
      </c>
      <c r="N66" s="6">
        <v>4</v>
      </c>
      <c r="O66" s="121" t="s">
        <v>542</v>
      </c>
      <c r="P66" s="6" t="s">
        <v>29</v>
      </c>
      <c r="Q66" s="6" t="s">
        <v>29</v>
      </c>
      <c r="R66" s="19" t="s">
        <v>16</v>
      </c>
      <c r="S66" s="19" t="s">
        <v>10</v>
      </c>
      <c r="T66" s="166">
        <v>0.4</v>
      </c>
      <c r="U66" s="19" t="s">
        <v>20</v>
      </c>
      <c r="V66" s="19" t="s">
        <v>23</v>
      </c>
      <c r="W66" s="19" t="s">
        <v>26</v>
      </c>
      <c r="X66" s="193" t="s">
        <v>93</v>
      </c>
      <c r="Y66" s="286">
        <v>0.36</v>
      </c>
      <c r="Z66" s="243" t="s">
        <v>8</v>
      </c>
      <c r="AA66" s="286">
        <v>0.8</v>
      </c>
      <c r="AB66" s="244" t="s">
        <v>100</v>
      </c>
      <c r="AC66" s="240" t="s">
        <v>32</v>
      </c>
      <c r="AD66" s="16" t="s">
        <v>543</v>
      </c>
      <c r="AE66" s="121" t="s">
        <v>671</v>
      </c>
      <c r="AF66" s="69" t="s">
        <v>875</v>
      </c>
      <c r="AG66" s="430" t="s">
        <v>990</v>
      </c>
    </row>
    <row r="67" spans="1:33" ht="67.5" customHeight="1" x14ac:dyDescent="0.3">
      <c r="A67" s="233">
        <v>51</v>
      </c>
      <c r="B67" s="6" t="s">
        <v>442</v>
      </c>
      <c r="C67" s="16" t="s">
        <v>688</v>
      </c>
      <c r="D67" s="121" t="s">
        <v>544</v>
      </c>
      <c r="E67" s="16" t="s">
        <v>545</v>
      </c>
      <c r="F67" s="16" t="s">
        <v>546</v>
      </c>
      <c r="G67" s="234" t="s">
        <v>818</v>
      </c>
      <c r="H67" s="7">
        <f>16+5+1+55</f>
        <v>77</v>
      </c>
      <c r="I67" s="193" t="s">
        <v>195</v>
      </c>
      <c r="J67" s="166">
        <f t="shared" si="7"/>
        <v>0.6</v>
      </c>
      <c r="K67" s="243" t="s">
        <v>8</v>
      </c>
      <c r="L67" s="166">
        <f>IF(K67="LEVE",20%,IF(K67="MENOR",40%,IF(K67="MODERADO",60%,IF(K67="MAYOR",80%,IF(K67="CATASTROFICO",100%,IF(I67="",""))))))</f>
        <v>0.8</v>
      </c>
      <c r="M67" s="244" t="s">
        <v>100</v>
      </c>
      <c r="N67" s="6">
        <v>1</v>
      </c>
      <c r="O67" s="16" t="s">
        <v>445</v>
      </c>
      <c r="P67" s="69" t="s">
        <v>29</v>
      </c>
      <c r="Q67" s="6" t="s">
        <v>29</v>
      </c>
      <c r="R67" s="19" t="s">
        <v>15</v>
      </c>
      <c r="S67" s="19" t="s">
        <v>10</v>
      </c>
      <c r="T67" s="248">
        <v>0.36</v>
      </c>
      <c r="U67" s="19" t="s">
        <v>20</v>
      </c>
      <c r="V67" s="19" t="s">
        <v>23</v>
      </c>
      <c r="W67" s="19" t="s">
        <v>27</v>
      </c>
      <c r="X67" s="193" t="s">
        <v>93</v>
      </c>
      <c r="Y67" s="166">
        <f>IF(X67="MUY BAJA",20%,IF(X67="BAJA",40%,IF(X67="MEDIA",60%,IF(X67="ALTA",80%,IF(X67="MUY ALTA",100%,IF(X67="",""))))))</f>
        <v>0.2</v>
      </c>
      <c r="Z67" s="243" t="s">
        <v>8</v>
      </c>
      <c r="AA67" s="166">
        <f>IF(Z67="LEVE",20%,IF(Z67="MENOR",40%,IF(Z67="MODERADO",60%,IF(Z67="MAYOR",80%,IF(Z67="CATASTROFICO",100%,IF(Z67="",""))))))</f>
        <v>0.8</v>
      </c>
      <c r="AB67" s="244" t="s">
        <v>100</v>
      </c>
      <c r="AC67" s="181" t="s">
        <v>32</v>
      </c>
      <c r="AD67" s="16" t="s">
        <v>547</v>
      </c>
      <c r="AE67" s="7" t="s">
        <v>446</v>
      </c>
      <c r="AF67" s="69" t="s">
        <v>875</v>
      </c>
      <c r="AG67" s="430" t="s">
        <v>990</v>
      </c>
    </row>
    <row r="68" spans="1:33" ht="66.75" customHeight="1" x14ac:dyDescent="0.3">
      <c r="A68" s="233">
        <v>52</v>
      </c>
      <c r="B68" s="6" t="s">
        <v>443</v>
      </c>
      <c r="C68" s="16" t="s">
        <v>689</v>
      </c>
      <c r="D68" s="16" t="s">
        <v>549</v>
      </c>
      <c r="E68" s="16" t="s">
        <v>447</v>
      </c>
      <c r="F68" s="16" t="s">
        <v>448</v>
      </c>
      <c r="G68" s="234" t="s">
        <v>81</v>
      </c>
      <c r="H68" s="7">
        <f>3*11+15*2</f>
        <v>63</v>
      </c>
      <c r="I68" s="193" t="s">
        <v>195</v>
      </c>
      <c r="J68" s="166">
        <f t="shared" si="7"/>
        <v>0.6</v>
      </c>
      <c r="K68" s="243" t="s">
        <v>103</v>
      </c>
      <c r="L68" s="166">
        <f>IF(K68="LEVE",20%,IF(K68="MENOR",40%,IF(K68="MODERADO",60%,IF(K68="MAYOR",80%,IF(K68="CATASTROFICO",100%,IF(I68="",""))))))</f>
        <v>0.4</v>
      </c>
      <c r="M68" s="244" t="s">
        <v>101</v>
      </c>
      <c r="N68" s="6">
        <v>2</v>
      </c>
      <c r="O68" s="121" t="s">
        <v>449</v>
      </c>
      <c r="P68" s="6" t="s">
        <v>29</v>
      </c>
      <c r="Q68" s="6" t="s">
        <v>29</v>
      </c>
      <c r="R68" s="19" t="s">
        <v>15</v>
      </c>
      <c r="S68" s="19" t="s">
        <v>10</v>
      </c>
      <c r="T68" s="248">
        <v>0.36</v>
      </c>
      <c r="U68" s="19" t="s">
        <v>20</v>
      </c>
      <c r="V68" s="19" t="s">
        <v>23</v>
      </c>
      <c r="W68" s="19" t="s">
        <v>26</v>
      </c>
      <c r="X68" s="193" t="s">
        <v>93</v>
      </c>
      <c r="Y68" s="166">
        <f>IF(X68="MUY BAJA",20%,IF(X68="BAJA",40%,IF(X68="MEDIA",60%,IF(X68="ALTA",80%,IF(X68="MUY ALTA",100%,IF(X68="",""))))))</f>
        <v>0.2</v>
      </c>
      <c r="Z68" s="243" t="s">
        <v>103</v>
      </c>
      <c r="AA68" s="166">
        <f>IF(Z68="LEVE",20%,IF(Z68="MENOR",40%,IF(Z68="MODERADO",60%,IF(Z68="MAYOR",80%,IF(Z68="CATASTROFICO",100%,IF(Z68="",""))))))</f>
        <v>0.4</v>
      </c>
      <c r="AB68" s="244" t="s">
        <v>102</v>
      </c>
      <c r="AC68" s="181" t="s">
        <v>32</v>
      </c>
      <c r="AD68" s="16" t="s">
        <v>550</v>
      </c>
      <c r="AE68" s="7" t="s">
        <v>446</v>
      </c>
      <c r="AF68" s="69" t="s">
        <v>875</v>
      </c>
      <c r="AG68" s="430" t="s">
        <v>990</v>
      </c>
    </row>
    <row r="69" spans="1:33" ht="86.25" x14ac:dyDescent="0.3">
      <c r="A69" s="233">
        <v>53</v>
      </c>
      <c r="B69" s="6" t="s">
        <v>444</v>
      </c>
      <c r="C69" s="16" t="s">
        <v>690</v>
      </c>
      <c r="D69" s="16" t="s">
        <v>450</v>
      </c>
      <c r="E69" s="16" t="s">
        <v>551</v>
      </c>
      <c r="F69" s="16" t="s">
        <v>451</v>
      </c>
      <c r="G69" s="450" t="s">
        <v>81</v>
      </c>
      <c r="H69" s="7">
        <f>3*11+15*2</f>
        <v>63</v>
      </c>
      <c r="I69" s="193" t="s">
        <v>195</v>
      </c>
      <c r="J69" s="166">
        <f t="shared" si="7"/>
        <v>0.6</v>
      </c>
      <c r="K69" s="243" t="s">
        <v>103</v>
      </c>
      <c r="L69" s="166">
        <f>IF(K69="LEVE",20%,IF(K69="MENOR",40%,IF(K69="MODERADO",60%,IF(K69="MAYOR",80%,IF(K69="CATASTROFICO",100%,IF(I69="",""))))))</f>
        <v>0.4</v>
      </c>
      <c r="M69" s="449" t="s">
        <v>101</v>
      </c>
      <c r="N69" s="6">
        <v>3</v>
      </c>
      <c r="O69" s="121" t="s">
        <v>452</v>
      </c>
      <c r="P69" s="6" t="s">
        <v>29</v>
      </c>
      <c r="Q69" s="6" t="s">
        <v>29</v>
      </c>
      <c r="R69" s="19" t="s">
        <v>15</v>
      </c>
      <c r="S69" s="19" t="s">
        <v>10</v>
      </c>
      <c r="T69" s="248">
        <v>0.36</v>
      </c>
      <c r="U69" s="19" t="s">
        <v>20</v>
      </c>
      <c r="V69" s="19" t="s">
        <v>23</v>
      </c>
      <c r="W69" s="19" t="s">
        <v>26</v>
      </c>
      <c r="X69" s="193" t="s">
        <v>93</v>
      </c>
      <c r="Y69" s="166">
        <f>IF(X69="MUY BAJA",20%,IF(X69="BAJA",40%,IF(X69="MEDIA",60%,IF(X69="ALTA",80%,IF(X69="MUY ALTA",100%,IF(X69="",""))))))</f>
        <v>0.2</v>
      </c>
      <c r="Z69" s="243" t="s">
        <v>103</v>
      </c>
      <c r="AA69" s="166">
        <f>IF(Z69="LEVE",20%,IF(Z69="MENOR",40%,IF(Z69="MODERADO",60%,IF(Z69="MAYOR",80%,IF(Z69="CATASTROFICO",100%,IF(Z69="",""))))))</f>
        <v>0.4</v>
      </c>
      <c r="AB69" s="244" t="s">
        <v>102</v>
      </c>
      <c r="AC69" s="181" t="s">
        <v>32</v>
      </c>
      <c r="AD69" s="169" t="s">
        <v>453</v>
      </c>
      <c r="AE69" s="7" t="s">
        <v>454</v>
      </c>
      <c r="AF69" s="69" t="s">
        <v>875</v>
      </c>
      <c r="AG69" s="430" t="s">
        <v>990</v>
      </c>
    </row>
    <row r="70" spans="1:33" ht="39.75" customHeight="1" x14ac:dyDescent="0.3">
      <c r="B70" s="6"/>
      <c r="C70" s="444"/>
      <c r="D70" s="445"/>
      <c r="E70" s="444"/>
      <c r="F70" s="444"/>
      <c r="G70" s="403"/>
      <c r="H70" s="403"/>
      <c r="I70" s="403"/>
      <c r="J70" s="403"/>
      <c r="K70" s="403"/>
      <c r="L70" s="403"/>
      <c r="M70" s="404"/>
      <c r="N70" s="7"/>
      <c r="O70" s="7"/>
      <c r="P70" s="7"/>
      <c r="Q70" s="7"/>
      <c r="R70" s="7"/>
      <c r="S70" s="7"/>
      <c r="T70" s="7"/>
      <c r="U70" s="7"/>
      <c r="V70" s="7"/>
      <c r="W70" s="7"/>
      <c r="X70" s="193"/>
      <c r="Y70" s="7"/>
      <c r="Z70" s="118"/>
      <c r="AA70" s="7"/>
      <c r="AB70" s="7"/>
      <c r="AC70" s="240"/>
      <c r="AD70" s="7"/>
      <c r="AE70" s="7"/>
      <c r="AF70" s="7"/>
      <c r="AG70" s="182"/>
    </row>
    <row r="71" spans="1:33" x14ac:dyDescent="0.3">
      <c r="A71" s="6"/>
      <c r="B71" s="6"/>
      <c r="C71" s="69"/>
      <c r="D71" s="69"/>
      <c r="E71" s="69"/>
      <c r="F71" s="69"/>
      <c r="G71" s="69"/>
      <c r="H71" s="7"/>
      <c r="I71" s="7"/>
      <c r="J71" s="7" t="str">
        <f>IF(I71="MUY BAJA",20%,IF(I71="BAJA",40%,IF(I71="MEDIA",60%,IF(I71="ALTA",80%,IF(I71="MUY ALTA",100%,IF(I71="",""))))))</f>
        <v/>
      </c>
      <c r="K71" s="7"/>
      <c r="L71" s="7"/>
      <c r="M71" s="7"/>
      <c r="N71" s="7"/>
      <c r="O71" s="7"/>
      <c r="P71" s="7"/>
      <c r="Q71" s="7"/>
      <c r="R71" s="7"/>
      <c r="S71" s="7"/>
      <c r="T71" s="7"/>
      <c r="U71" s="7"/>
      <c r="V71" s="7"/>
      <c r="W71" s="7"/>
      <c r="X71" s="193"/>
      <c r="Y71" s="7"/>
      <c r="Z71" s="118"/>
      <c r="AA71" s="7"/>
      <c r="AB71" s="7"/>
      <c r="AC71" s="7"/>
      <c r="AD71" s="7"/>
      <c r="AE71" s="7"/>
      <c r="AF71" s="7"/>
      <c r="AG71" s="182"/>
    </row>
    <row r="72" spans="1:33" x14ac:dyDescent="0.3">
      <c r="A72" s="6"/>
      <c r="I72" s="193"/>
    </row>
    <row r="73" spans="1:33" x14ac:dyDescent="0.3">
      <c r="A73" s="292"/>
      <c r="B73" s="293"/>
      <c r="C73" s="768" t="s">
        <v>1000</v>
      </c>
      <c r="D73" s="446"/>
    </row>
    <row r="74" spans="1:33" ht="36" customHeight="1" x14ac:dyDescent="0.3">
      <c r="I74" s="533" t="s">
        <v>235</v>
      </c>
      <c r="J74" s="533"/>
      <c r="K74" s="534" t="s">
        <v>256</v>
      </c>
      <c r="L74" s="534"/>
      <c r="M74" s="207" t="s">
        <v>260</v>
      </c>
      <c r="AD74" s="279" t="s">
        <v>220</v>
      </c>
    </row>
    <row r="75" spans="1:33" x14ac:dyDescent="0.3">
      <c r="I75" s="194" t="s">
        <v>93</v>
      </c>
      <c r="J75" s="195">
        <v>0.2</v>
      </c>
      <c r="K75" s="179" t="s">
        <v>167</v>
      </c>
      <c r="L75" s="195">
        <v>0.2</v>
      </c>
      <c r="M75" s="208" t="s">
        <v>102</v>
      </c>
      <c r="AD75" s="206" t="s">
        <v>32</v>
      </c>
    </row>
    <row r="76" spans="1:33" x14ac:dyDescent="0.3">
      <c r="I76" s="217" t="s">
        <v>94</v>
      </c>
      <c r="J76" s="195">
        <v>0.4</v>
      </c>
      <c r="K76" s="212" t="s">
        <v>103</v>
      </c>
      <c r="L76" s="195">
        <v>0.4</v>
      </c>
      <c r="M76" s="209" t="s">
        <v>101</v>
      </c>
      <c r="AD76" s="280" t="s">
        <v>33</v>
      </c>
    </row>
    <row r="77" spans="1:33" x14ac:dyDescent="0.3">
      <c r="I77" s="196" t="s">
        <v>195</v>
      </c>
      <c r="J77" s="195">
        <v>0.6</v>
      </c>
      <c r="K77" s="213" t="s">
        <v>101</v>
      </c>
      <c r="L77" s="195">
        <v>0.6</v>
      </c>
      <c r="M77" s="210" t="s">
        <v>100</v>
      </c>
      <c r="AD77" s="206" t="s">
        <v>218</v>
      </c>
    </row>
    <row r="78" spans="1:33" x14ac:dyDescent="0.3">
      <c r="I78" s="197" t="s">
        <v>7</v>
      </c>
      <c r="J78" s="195">
        <v>0.8</v>
      </c>
      <c r="K78" s="184" t="s">
        <v>8</v>
      </c>
      <c r="L78" s="195">
        <v>0.8</v>
      </c>
      <c r="M78" s="211" t="s">
        <v>99</v>
      </c>
      <c r="AD78" s="206" t="s">
        <v>219</v>
      </c>
    </row>
    <row r="79" spans="1:33" x14ac:dyDescent="0.3">
      <c r="I79" s="198" t="s">
        <v>95</v>
      </c>
      <c r="J79" s="195">
        <v>1</v>
      </c>
      <c r="K79" s="214" t="s">
        <v>104</v>
      </c>
      <c r="L79" s="195">
        <v>1</v>
      </c>
      <c r="M79" s="206"/>
      <c r="AD79" s="206" t="s">
        <v>34</v>
      </c>
    </row>
    <row r="81" spans="30:30" ht="39.75" customHeight="1" x14ac:dyDescent="0.3">
      <c r="AD81" s="457" t="s">
        <v>978</v>
      </c>
    </row>
    <row r="82" spans="30:30" x14ac:dyDescent="0.3">
      <c r="AD82" s="206" t="s">
        <v>15</v>
      </c>
    </row>
    <row r="83" spans="30:30" x14ac:dyDescent="0.3">
      <c r="AD83" s="206" t="s">
        <v>16</v>
      </c>
    </row>
    <row r="84" spans="30:30" x14ac:dyDescent="0.3">
      <c r="AD84" s="206" t="s">
        <v>17</v>
      </c>
    </row>
  </sheetData>
  <mergeCells count="142">
    <mergeCell ref="C1:E2"/>
    <mergeCell ref="O1:O3"/>
    <mergeCell ref="AD4:AG4"/>
    <mergeCell ref="AD8:AG8"/>
    <mergeCell ref="O4:AC4"/>
    <mergeCell ref="A5:C5"/>
    <mergeCell ref="D5:N5"/>
    <mergeCell ref="A7:C7"/>
    <mergeCell ref="D7:N7"/>
    <mergeCell ref="A8:H8"/>
    <mergeCell ref="I8:M8"/>
    <mergeCell ref="X8:AC8"/>
    <mergeCell ref="C3:D3"/>
    <mergeCell ref="A6:C6"/>
    <mergeCell ref="D6:N6"/>
    <mergeCell ref="N8:W8"/>
    <mergeCell ref="A4:E4"/>
    <mergeCell ref="F4:N4"/>
    <mergeCell ref="A9:A10"/>
    <mergeCell ref="C9:C10"/>
    <mergeCell ref="D9:D10"/>
    <mergeCell ref="E9:E10"/>
    <mergeCell ref="F9:F10"/>
    <mergeCell ref="G9:G10"/>
    <mergeCell ref="B54:B55"/>
    <mergeCell ref="B57:B58"/>
    <mergeCell ref="Z57:Z58"/>
    <mergeCell ref="M57:M58"/>
    <mergeCell ref="X57:X58"/>
    <mergeCell ref="A54:A55"/>
    <mergeCell ref="A16:A17"/>
    <mergeCell ref="B16:B17"/>
    <mergeCell ref="A18:A19"/>
    <mergeCell ref="B18:B19"/>
    <mergeCell ref="C18:C19"/>
    <mergeCell ref="B43:B44"/>
    <mergeCell ref="A43:A44"/>
    <mergeCell ref="C43:C44"/>
    <mergeCell ref="D43:D44"/>
    <mergeCell ref="M18:M19"/>
    <mergeCell ref="J43:J44"/>
    <mergeCell ref="K43:K44"/>
    <mergeCell ref="A63:A64"/>
    <mergeCell ref="A57:A58"/>
    <mergeCell ref="M54:M55"/>
    <mergeCell ref="X54:X55"/>
    <mergeCell ref="Z54:Z55"/>
    <mergeCell ref="K54:K55"/>
    <mergeCell ref="L54:L55"/>
    <mergeCell ref="L63:L64"/>
    <mergeCell ref="M63:M64"/>
    <mergeCell ref="C63:C64"/>
    <mergeCell ref="C54:C55"/>
    <mergeCell ref="D54:D55"/>
    <mergeCell ref="E54:E55"/>
    <mergeCell ref="F54:F55"/>
    <mergeCell ref="G54:G55"/>
    <mergeCell ref="D63:D64"/>
    <mergeCell ref="E63:E64"/>
    <mergeCell ref="F63:F64"/>
    <mergeCell ref="C57:C58"/>
    <mergeCell ref="D57:D58"/>
    <mergeCell ref="E57:E58"/>
    <mergeCell ref="F57:F58"/>
    <mergeCell ref="B63:B64"/>
    <mergeCell ref="H54:H55"/>
    <mergeCell ref="G57:G58"/>
    <mergeCell ref="H57:H58"/>
    <mergeCell ref="I57:I58"/>
    <mergeCell ref="J57:J58"/>
    <mergeCell ref="K57:K58"/>
    <mergeCell ref="L57:L58"/>
    <mergeCell ref="I74:J74"/>
    <mergeCell ref="K74:L74"/>
    <mergeCell ref="G63:G64"/>
    <mergeCell ref="H63:H64"/>
    <mergeCell ref="I63:I64"/>
    <mergeCell ref="J63:J64"/>
    <mergeCell ref="K63:K64"/>
    <mergeCell ref="H43:H44"/>
    <mergeCell ref="I43:I44"/>
    <mergeCell ref="H18:H19"/>
    <mergeCell ref="I9:I10"/>
    <mergeCell ref="L9:L10"/>
    <mergeCell ref="E18:E19"/>
    <mergeCell ref="F18:F19"/>
    <mergeCell ref="I18:I19"/>
    <mergeCell ref="J18:J19"/>
    <mergeCell ref="K18:K19"/>
    <mergeCell ref="G18:G19"/>
    <mergeCell ref="L18:L19"/>
    <mergeCell ref="J16:J17"/>
    <mergeCell ref="K16:K17"/>
    <mergeCell ref="G16:G17"/>
    <mergeCell ref="G43:G44"/>
    <mergeCell ref="AB63:AB64"/>
    <mergeCell ref="AE9:AE10"/>
    <mergeCell ref="AF9:AF10"/>
    <mergeCell ref="AG9:AG10"/>
    <mergeCell ref="AC9:AC10"/>
    <mergeCell ref="AD9:AD10"/>
    <mergeCell ref="N9:N10"/>
    <mergeCell ref="O9:O10"/>
    <mergeCell ref="P9:Q9"/>
    <mergeCell ref="R9:W9"/>
    <mergeCell ref="Z43:Z44"/>
    <mergeCell ref="AA43:AA44"/>
    <mergeCell ref="AB43:AB44"/>
    <mergeCell ref="X43:X44"/>
    <mergeCell ref="X63:X64"/>
    <mergeCell ref="Z63:Z64"/>
    <mergeCell ref="X9:X10"/>
    <mergeCell ref="Y9:Y10"/>
    <mergeCell ref="AB9:AB10"/>
    <mergeCell ref="Z9:Z10"/>
    <mergeCell ref="AA9:AA10"/>
    <mergeCell ref="AA57:AA58"/>
    <mergeCell ref="AB57:AB58"/>
    <mergeCell ref="B9:B10"/>
    <mergeCell ref="AC57:AC58"/>
    <mergeCell ref="AC54:AC55"/>
    <mergeCell ref="AB54:AB55"/>
    <mergeCell ref="AA54:AA55"/>
    <mergeCell ref="C16:C17"/>
    <mergeCell ref="D16:D17"/>
    <mergeCell ref="E16:E17"/>
    <mergeCell ref="F16:F17"/>
    <mergeCell ref="L16:L17"/>
    <mergeCell ref="M16:M17"/>
    <mergeCell ref="H16:H17"/>
    <mergeCell ref="I16:I17"/>
    <mergeCell ref="J9:J10"/>
    <mergeCell ref="K9:K10"/>
    <mergeCell ref="M9:M10"/>
    <mergeCell ref="D18:D19"/>
    <mergeCell ref="H9:H10"/>
    <mergeCell ref="I54:I55"/>
    <mergeCell ref="J54:J55"/>
    <mergeCell ref="L43:L44"/>
    <mergeCell ref="M43:M44"/>
    <mergeCell ref="E43:E44"/>
    <mergeCell ref="F43:F44"/>
  </mergeCells>
  <phoneticPr fontId="47" type="noConversion"/>
  <conditionalFormatting sqref="J16">
    <cfRule type="cellIs" dxfId="395" priority="2334" operator="equal">
      <formula>$H$11</formula>
    </cfRule>
  </conditionalFormatting>
  <conditionalFormatting sqref="J18">
    <cfRule type="cellIs" dxfId="394" priority="2319" operator="equal">
      <formula>$H$11</formula>
    </cfRule>
  </conditionalFormatting>
  <dataValidations count="7">
    <dataValidation type="list" allowBlank="1" showInputMessage="1" showErrorMessage="1" sqref="Z45:Z54 K20:K43 K45:K54 Z56:Z57 K71 K65:K69 K18 Z11:Z43 K56:K57 Z59:Z63 Z65:Z69 K11:K16 K59:K63" xr:uid="{00000000-0002-0000-0400-000001000000}">
      <formula1>$K$75:$K$79</formula1>
    </dataValidation>
    <dataValidation type="list" allowBlank="1" showInputMessage="1" showErrorMessage="1" sqref="AB45:AB54 M20:M43 M45:M54 M18 AB65:AB69 M65:M69 AB11:AB43 AB59:AB63 M56:M57 AB56:AB57 M71 M11:M16 M59:M63" xr:uid="{00000000-0002-0000-0400-000002000000}">
      <formula1>$M$75:$M$78</formula1>
    </dataValidation>
    <dataValidation type="list" allowBlank="1" showInputMessage="1" showErrorMessage="1" sqref="AC56:AC57 AC11:AC54 AC59:AC62 AC70:AC71" xr:uid="{00000000-0002-0000-0400-000003000000}">
      <formula1>$AD$75:$AD$79</formula1>
    </dataValidation>
    <dataValidation type="list" allowBlank="1" showInputMessage="1" showErrorMessage="1" sqref="AC63:AC66" xr:uid="{00000000-0002-0000-0400-000007000000}">
      <formula1>$AD$25:$AD$30</formula1>
    </dataValidation>
    <dataValidation type="list" allowBlank="1" showInputMessage="1" showErrorMessage="1" sqref="AC67:AC69" xr:uid="{00000000-0002-0000-0400-00000A000000}">
      <formula1>#REF!</formula1>
    </dataValidation>
    <dataValidation type="list" allowBlank="1" showInputMessage="1" showErrorMessage="1" sqref="R49" xr:uid="{A3088847-2BF6-438C-8BA2-56581BF6B091}">
      <formula1>$I$82:$I$84</formula1>
    </dataValidation>
    <dataValidation type="list" allowBlank="1" showInputMessage="1" showErrorMessage="1" sqref="R50:R53" xr:uid="{72CCA2D7-E006-4D07-AA42-EDD33732CFA3}">
      <formula1>$AD$82:$AD$84</formula1>
    </dataValidation>
  </dataValidations>
  <hyperlinks>
    <hyperlink ref="AD52" location="'MAPA RIESGOS SEGURIDAD'!A1" display="'MAPA RIESGOS SEGURIDAD'!A1" xr:uid="{A098F5FE-D54C-4E21-9BD8-425B1D1247F5}"/>
  </hyperlink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751" operator="containsText" id="{8DE05486-B217-48CD-8785-D109DAE73839}">
            <xm:f>NOT(ISERROR(SEARCH($I$75,I11)))</xm:f>
            <xm:f>$I$75</xm:f>
            <x14:dxf>
              <fill>
                <patternFill>
                  <fgColor rgb="FF92D050"/>
                  <bgColor rgb="FF92D050"/>
                </patternFill>
              </fill>
            </x14:dxf>
          </x14:cfRule>
          <x14:cfRule type="containsText" priority="1752" operator="containsText" id="{C03D71FA-232F-4CF9-B278-AC95528119A5}">
            <xm:f>NOT(ISERROR(SEARCH($I$76,I11)))</xm:f>
            <xm:f>$I$76</xm:f>
            <x14:dxf>
              <fill>
                <patternFill>
                  <bgColor rgb="FF00B050"/>
                </patternFill>
              </fill>
            </x14:dxf>
          </x14:cfRule>
          <x14:cfRule type="containsText" priority="1753" operator="containsText" id="{7A3F382D-1CA8-44DB-BA15-6AAEECB7008D}">
            <xm:f>NOT(ISERROR(SEARCH($I$79,I11)))</xm:f>
            <xm:f>$I$79</xm:f>
            <x14:dxf>
              <fill>
                <patternFill>
                  <bgColor rgb="FFFF0000"/>
                </patternFill>
              </fill>
            </x14:dxf>
          </x14:cfRule>
          <x14:cfRule type="containsText" priority="1754" operator="containsText" id="{6B64BA7F-8BE1-4286-AE72-06D5701AAFBE}">
            <xm:f>NOT(ISERROR(SEARCH($I$78,I11)))</xm:f>
            <xm:f>$I$78</xm:f>
            <x14:dxf>
              <fill>
                <patternFill>
                  <fgColor rgb="FFFFC000"/>
                  <bgColor rgb="FFFFC000"/>
                </patternFill>
              </fill>
            </x14:dxf>
          </x14:cfRule>
          <x14:cfRule type="containsText" priority="1755" operator="containsText" id="{EF5AE281-04AC-40C6-9878-6D87323A2431}">
            <xm:f>NOT(ISERROR(SEARCH($I$77,I11)))</xm:f>
            <xm:f>$I$77</xm:f>
            <x14:dxf>
              <fill>
                <patternFill>
                  <fgColor rgb="FFFFFF00"/>
                  <bgColor rgb="FFFFFF00"/>
                </patternFill>
              </fill>
            </x14:dxf>
          </x14:cfRule>
          <x14:cfRule type="containsText" priority="1756" operator="containsText" id="{2CE0985F-D154-405A-AAEF-B95A73E48984}">
            <xm:f>NOT(ISERROR(SEARCH($I$76,I11)))</xm:f>
            <xm:f>$I$76</xm:f>
            <x14:dxf>
              <fill>
                <patternFill>
                  <bgColor theme="0" tint="-0.14996795556505021"/>
                </patternFill>
              </fill>
            </x14:dxf>
          </x14:cfRule>
          <x14:cfRule type="cellIs" priority="1757" operator="equal" id="{B4991A8F-1EDC-40A2-8143-1F43823CE015}">
            <xm:f>'Tabla probabiidad'!$B$5</xm:f>
            <x14:dxf>
              <fill>
                <patternFill>
                  <fgColor theme="6"/>
                </patternFill>
              </fill>
            </x14:dxf>
          </x14:cfRule>
          <x14:cfRule type="cellIs" priority="1758" operator="equal" id="{DBB29C47-8556-44C1-A577-5561E91CCB9B}">
            <xm:f>'Tabla probabiidad'!$B$5</xm:f>
            <x14:dxf>
              <fill>
                <patternFill>
                  <fgColor rgb="FF92D050"/>
                  <bgColor theme="6" tint="0.59996337778862885"/>
                </patternFill>
              </fill>
            </x14:dxf>
          </x14:cfRule>
          <xm:sqref>I11:I15 X11:X43 I20:I43 I45:I54 X45:X54 I59:I63</xm:sqref>
        </x14:conditionalFormatting>
        <x14:conditionalFormatting xmlns:xm="http://schemas.microsoft.com/office/excel/2006/main">
          <x14:cfRule type="containsText" priority="1759" operator="containsText" id="{F019F6F5-200A-47D1-B281-B40159788C0A}">
            <xm:f>NOT(ISERROR(SEARCH($H$76,I16)))</xm:f>
            <xm:f>$H$76</xm:f>
            <x14:dxf>
              <fill>
                <patternFill>
                  <fgColor rgb="FF92D050"/>
                  <bgColor rgb="FF92D050"/>
                </patternFill>
              </fill>
            </x14:dxf>
          </x14:cfRule>
          <x14:cfRule type="containsText" priority="1760" operator="containsText" id="{1940537C-D8A1-4F11-B234-9ED6803574A6}">
            <xm:f>NOT(ISERROR(SEARCH($H$80,I16)))</xm:f>
            <xm:f>$H$80</xm:f>
            <x14:dxf>
              <fill>
                <patternFill>
                  <bgColor rgb="FFFF0000"/>
                </patternFill>
              </fill>
            </x14:dxf>
          </x14:cfRule>
          <x14:cfRule type="containsText" priority="1761" operator="containsText" id="{9EBE2216-EE0A-46BE-9822-B135C80E2C46}">
            <xm:f>NOT(ISERROR(SEARCH($H$79,I16)))</xm:f>
            <xm:f>$H$79</xm:f>
            <x14:dxf>
              <fill>
                <patternFill>
                  <fgColor rgb="FFFFFF00"/>
                  <bgColor rgb="FFFFFF00"/>
                </patternFill>
              </fill>
            </x14:dxf>
          </x14:cfRule>
          <x14:cfRule type="containsText" priority="1762" operator="containsText" id="{CA34ABDB-BE30-4831-AF0F-4EF7C17AD75E}">
            <xm:f>NOT(ISERROR(SEARCH($H$78,I16)))</xm:f>
            <xm:f>$H$78</xm:f>
            <x14:dxf>
              <fill>
                <patternFill>
                  <fgColor rgb="FFFFC000"/>
                  <bgColor rgb="FFFFC000"/>
                </patternFill>
              </fill>
            </x14:dxf>
          </x14:cfRule>
          <x14:cfRule type="containsText" priority="1763" operator="containsText" id="{97F8869C-ABCD-4A08-83EA-BAFC34F2545E}">
            <xm:f>NOT(ISERROR(SEARCH($H$77,I16)))</xm:f>
            <xm:f>$H$77</xm:f>
            <x14:dxf>
              <fill>
                <patternFill>
                  <bgColor rgb="FF00B050"/>
                </patternFill>
              </fill>
            </x14:dxf>
          </x14:cfRule>
          <x14:cfRule type="cellIs" priority="1764" operator="equal" id="{84300F55-02BC-466B-9377-482B8A32777D}">
            <xm:f>'\UAEOS\TRABAJO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1765" operator="equal" id="{E2881585-015B-432E-A891-1329BC907FFE}">
            <xm:f>'\UAEOS\TRABAJO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I16</xm:sqref>
        </x14:conditionalFormatting>
        <x14:conditionalFormatting xmlns:xm="http://schemas.microsoft.com/office/excel/2006/main">
          <x14:cfRule type="containsText" priority="2235" operator="containsText" id="{4CF0EE55-4516-48AC-B248-1BFD5C030EF5}">
            <xm:f>NOT(ISERROR(SEARCH($I$75,I18)))</xm:f>
            <xm:f>$I$75</xm:f>
            <x14:dxf>
              <fill>
                <patternFill>
                  <fgColor rgb="FF92D050"/>
                  <bgColor rgb="FF92D050"/>
                </patternFill>
              </fill>
            </x14:dxf>
          </x14:cfRule>
          <x14:cfRule type="containsText" priority="2236" operator="containsText" id="{82285B78-819B-45D5-AEC8-DC7583111FA1}">
            <xm:f>NOT(ISERROR(SEARCH($I$76,I18)))</xm:f>
            <xm:f>$I$76</xm:f>
            <x14:dxf>
              <fill>
                <patternFill>
                  <bgColor rgb="FF00B050"/>
                </patternFill>
              </fill>
            </x14:dxf>
          </x14:cfRule>
          <x14:cfRule type="containsText" priority="2237" operator="containsText" id="{FEC9D75C-1F4F-4F0C-8ACE-98C2408BDCA4}">
            <xm:f>NOT(ISERROR(SEARCH($I$79,I18)))</xm:f>
            <xm:f>$I$79</xm:f>
            <x14:dxf>
              <fill>
                <patternFill>
                  <bgColor rgb="FFFF0000"/>
                </patternFill>
              </fill>
            </x14:dxf>
          </x14:cfRule>
          <x14:cfRule type="containsText" priority="2238" operator="containsText" id="{479B1450-A5AD-46BD-9A09-DC73B72B9733}">
            <xm:f>NOT(ISERROR(SEARCH($I$78,I18)))</xm:f>
            <xm:f>$I$78</xm:f>
            <x14:dxf>
              <fill>
                <patternFill>
                  <fgColor rgb="FFFFC000"/>
                  <bgColor rgb="FFFFC000"/>
                </patternFill>
              </fill>
            </x14:dxf>
          </x14:cfRule>
          <x14:cfRule type="containsText" priority="2239" operator="containsText" id="{22923817-F51B-4E72-9ACC-704457760D41}">
            <xm:f>NOT(ISERROR(SEARCH($I$77,I18)))</xm:f>
            <xm:f>$I$77</xm:f>
            <x14:dxf>
              <fill>
                <patternFill>
                  <fgColor rgb="FFFFFF00"/>
                  <bgColor rgb="FFFFFF00"/>
                </patternFill>
              </fill>
            </x14:dxf>
          </x14:cfRule>
          <x14:cfRule type="containsText" priority="2240" operator="containsText" id="{E315D981-DFC8-46AB-ACAF-D6E11006F23E}">
            <xm:f>NOT(ISERROR(SEARCH($I$76,I18)))</xm:f>
            <xm:f>$I$76</xm:f>
            <x14:dxf>
              <fill>
                <patternFill>
                  <bgColor theme="0" tint="-0.14996795556505021"/>
                </patternFill>
              </fill>
            </x14:dxf>
          </x14:cfRule>
          <x14:cfRule type="cellIs" priority="2241" operator="equal" id="{D12CBC75-02E4-4696-B26E-D4D14A6B9762}">
            <xm:f>'Tabla probabiidad'!$B$5</xm:f>
            <x14:dxf>
              <fill>
                <patternFill>
                  <fgColor theme="6"/>
                </patternFill>
              </fill>
            </x14:dxf>
          </x14:cfRule>
          <x14:cfRule type="cellIs" priority="2242" operator="equal" id="{8A065932-AC3F-4AF2-B29E-C141BD5F17E9}">
            <xm:f>'Tabla probabiidad'!$B$5</xm:f>
            <x14:dxf>
              <fill>
                <patternFill>
                  <fgColor rgb="FF92D050"/>
                  <bgColor theme="6" tint="0.59996337778862885"/>
                </patternFill>
              </fill>
            </x14:dxf>
          </x14:cfRule>
          <xm:sqref>I18</xm:sqref>
        </x14:conditionalFormatting>
        <x14:conditionalFormatting xmlns:xm="http://schemas.microsoft.com/office/excel/2006/main">
          <x14:cfRule type="containsText" priority="658" operator="containsText" id="{A8C01147-D13D-4833-B13A-7F9723592B75}">
            <xm:f>NOT(ISERROR(SEARCH($I$75,I56)))</xm:f>
            <xm:f>$I$75</xm:f>
            <x14:dxf>
              <fill>
                <patternFill>
                  <fgColor rgb="FF92D050"/>
                  <bgColor rgb="FF92D050"/>
                </patternFill>
              </fill>
            </x14:dxf>
          </x14:cfRule>
          <x14:cfRule type="containsText" priority="659" operator="containsText" id="{F708EEC1-0FE0-496E-98A8-51D2BA64B0C5}">
            <xm:f>NOT(ISERROR(SEARCH($I$76,I56)))</xm:f>
            <xm:f>$I$76</xm:f>
            <x14:dxf>
              <fill>
                <patternFill>
                  <bgColor rgb="FF00B050"/>
                </patternFill>
              </fill>
            </x14:dxf>
          </x14:cfRule>
          <x14:cfRule type="containsText" priority="660" operator="containsText" id="{E0FE87D2-452A-48ED-B73B-4399868F28B8}">
            <xm:f>NOT(ISERROR(SEARCH($I$79,I56)))</xm:f>
            <xm:f>$I$79</xm:f>
            <x14:dxf>
              <fill>
                <patternFill>
                  <bgColor rgb="FFFF0000"/>
                </patternFill>
              </fill>
            </x14:dxf>
          </x14:cfRule>
          <x14:cfRule type="containsText" priority="661" operator="containsText" id="{E9EBB1FE-D3BE-4772-B60B-DEF8A7240AD4}">
            <xm:f>NOT(ISERROR(SEARCH($I$78,I56)))</xm:f>
            <xm:f>$I$78</xm:f>
            <x14:dxf>
              <fill>
                <patternFill>
                  <fgColor rgb="FFFFC000"/>
                  <bgColor rgb="FFFFC000"/>
                </patternFill>
              </fill>
            </x14:dxf>
          </x14:cfRule>
          <x14:cfRule type="containsText" priority="662" operator="containsText" id="{E797179E-38F1-49D3-A925-A8AA8504E470}">
            <xm:f>NOT(ISERROR(SEARCH($I$77,I56)))</xm:f>
            <xm:f>$I$77</xm:f>
            <x14:dxf>
              <fill>
                <patternFill>
                  <fgColor rgb="FFFFFF00"/>
                  <bgColor rgb="FFFFFF00"/>
                </patternFill>
              </fill>
            </x14:dxf>
          </x14:cfRule>
          <x14:cfRule type="containsText" priority="663" operator="containsText" id="{1C6C2581-BAE2-4798-8517-547D3074FD6F}">
            <xm:f>NOT(ISERROR(SEARCH($I$76,I56)))</xm:f>
            <xm:f>$I$76</xm:f>
            <x14:dxf>
              <fill>
                <patternFill>
                  <bgColor theme="0" tint="-0.14996795556505021"/>
                </patternFill>
              </fill>
            </x14:dxf>
          </x14:cfRule>
          <x14:cfRule type="cellIs" priority="664" operator="equal" id="{F0195D3C-E930-4A82-9AAC-2E11FB38F199}">
            <xm:f>'Tabla probabiidad'!$B$5</xm:f>
            <x14:dxf>
              <fill>
                <patternFill>
                  <fgColor theme="6"/>
                </patternFill>
              </fill>
            </x14:dxf>
          </x14:cfRule>
          <x14:cfRule type="cellIs" priority="665" operator="equal" id="{2C83D8E9-8CF7-4F4E-B627-EE4714E06F14}">
            <xm:f>'Tabla probabiidad'!$B$5</xm:f>
            <x14:dxf>
              <fill>
                <patternFill>
                  <fgColor rgb="FF92D050"/>
                  <bgColor theme="6" tint="0.59996337778862885"/>
                </patternFill>
              </fill>
            </x14:dxf>
          </x14:cfRule>
          <xm:sqref>I56:I57</xm:sqref>
        </x14:conditionalFormatting>
        <x14:conditionalFormatting xmlns:xm="http://schemas.microsoft.com/office/excel/2006/main">
          <x14:cfRule type="containsText" priority="290" operator="containsText" id="{47B73A4A-8C9B-47C1-BBC4-0BAC225C7322}">
            <xm:f>NOT(ISERROR(SEARCH($I$75,I65)))</xm:f>
            <xm:f>$I$75</xm:f>
            <x14:dxf>
              <fill>
                <patternFill>
                  <fgColor rgb="FF92D050"/>
                  <bgColor rgb="FF92D050"/>
                </patternFill>
              </fill>
            </x14:dxf>
          </x14:cfRule>
          <x14:cfRule type="containsText" priority="291" operator="containsText" id="{1DDEAC6F-BC9D-4FC7-8F0C-2E6C1F6E6CFF}">
            <xm:f>NOT(ISERROR(SEARCH($I$76,I65)))</xm:f>
            <xm:f>$I$76</xm:f>
            <x14:dxf>
              <fill>
                <patternFill>
                  <bgColor rgb="FF00B050"/>
                </patternFill>
              </fill>
            </x14:dxf>
          </x14:cfRule>
          <x14:cfRule type="containsText" priority="292" operator="containsText" id="{50C6ACA2-4FA9-43C6-B710-A68C9DAA5928}">
            <xm:f>NOT(ISERROR(SEARCH($I$79,I65)))</xm:f>
            <xm:f>$I$79</xm:f>
            <x14:dxf>
              <fill>
                <patternFill>
                  <bgColor rgb="FFFF0000"/>
                </patternFill>
              </fill>
            </x14:dxf>
          </x14:cfRule>
          <x14:cfRule type="containsText" priority="293" operator="containsText" id="{7BF658AE-182C-4555-93BB-FDCBC24B337C}">
            <xm:f>NOT(ISERROR(SEARCH($I$78,I65)))</xm:f>
            <xm:f>$I$78</xm:f>
            <x14:dxf>
              <fill>
                <patternFill>
                  <fgColor rgb="FFFFC000"/>
                  <bgColor rgb="FFFFC000"/>
                </patternFill>
              </fill>
            </x14:dxf>
          </x14:cfRule>
          <x14:cfRule type="containsText" priority="294" operator="containsText" id="{92D0F3F1-DBAF-4E83-A0A9-B1AF4069C7C2}">
            <xm:f>NOT(ISERROR(SEARCH($I$77,I65)))</xm:f>
            <xm:f>$I$77</xm:f>
            <x14:dxf>
              <fill>
                <patternFill>
                  <fgColor rgb="FFFFFF00"/>
                  <bgColor rgb="FFFFFF00"/>
                </patternFill>
              </fill>
            </x14:dxf>
          </x14:cfRule>
          <x14:cfRule type="containsText" priority="295" operator="containsText" id="{DD42CECF-BF8A-4F09-9826-1F6DEA383943}">
            <xm:f>NOT(ISERROR(SEARCH($I$76,I65)))</xm:f>
            <xm:f>$I$76</xm:f>
            <x14:dxf>
              <fill>
                <patternFill>
                  <bgColor theme="0" tint="-0.14996795556505021"/>
                </patternFill>
              </fill>
            </x14:dxf>
          </x14:cfRule>
          <x14:cfRule type="cellIs" priority="296" operator="equal" id="{FCD12970-4F69-4FE0-B6CF-C0F7794F79C9}">
            <xm:f>'Tabla probabiidad'!$B$5</xm:f>
            <x14:dxf>
              <fill>
                <patternFill>
                  <fgColor theme="6"/>
                </patternFill>
              </fill>
            </x14:dxf>
          </x14:cfRule>
          <x14:cfRule type="cellIs" priority="297" operator="equal" id="{F9C5C57F-213C-457A-8F4E-4B624EF3456F}">
            <xm:f>'Tabla probabiidad'!$B$5</xm:f>
            <x14:dxf>
              <fill>
                <patternFill>
                  <fgColor rgb="FF92D050"/>
                  <bgColor theme="6" tint="0.59996337778862885"/>
                </patternFill>
              </fill>
            </x14:dxf>
          </x14:cfRule>
          <xm:sqref>I65:I69</xm:sqref>
        </x14:conditionalFormatting>
        <x14:conditionalFormatting xmlns:xm="http://schemas.microsoft.com/office/excel/2006/main">
          <x14:cfRule type="containsText" priority="2617" operator="containsText" id="{05EDE158-2D9B-4990-86B0-D7C4DCE7F6B9}">
            <xm:f>NOT(ISERROR(SEARCH($I$75,I72)))</xm:f>
            <xm:f>$I$75</xm:f>
            <x14:dxf>
              <fill>
                <patternFill>
                  <fgColor rgb="FF92D050"/>
                  <bgColor rgb="FF92D050"/>
                </patternFill>
              </fill>
            </x14:dxf>
          </x14:cfRule>
          <x14:cfRule type="containsText" priority="2618" operator="containsText" id="{615CDF01-2C28-4821-97E5-0F84AA257E31}">
            <xm:f>NOT(ISERROR(SEARCH($I$79,I72)))</xm:f>
            <xm:f>$I$79</xm:f>
            <x14:dxf>
              <fill>
                <patternFill>
                  <bgColor rgb="FFFF0000"/>
                </patternFill>
              </fill>
            </x14:dxf>
          </x14:cfRule>
          <x14:cfRule type="containsText" priority="2619" operator="containsText" id="{2368C646-B2A8-4735-8CA8-1AD91255C471}">
            <xm:f>NOT(ISERROR(SEARCH($I$78,I72)))</xm:f>
            <xm:f>$I$78</xm:f>
            <x14:dxf>
              <fill>
                <patternFill>
                  <fgColor rgb="FFFFFF00"/>
                  <bgColor rgb="FFFFFF00"/>
                </patternFill>
              </fill>
            </x14:dxf>
          </x14:cfRule>
          <x14:cfRule type="containsText" priority="2620" operator="containsText" id="{6E41440A-7B30-4340-83A2-05E98ADB113C}">
            <xm:f>NOT(ISERROR(SEARCH($I$77,I72)))</xm:f>
            <xm:f>$I$77</xm:f>
            <x14:dxf>
              <fill>
                <patternFill>
                  <fgColor rgb="FFFFC000"/>
                  <bgColor rgb="FFFFC000"/>
                </patternFill>
              </fill>
            </x14:dxf>
          </x14:cfRule>
          <x14:cfRule type="containsText" priority="2621" operator="containsText" id="{ECB5C0A8-FE85-4EB8-B2DE-295C330E216A}">
            <xm:f>NOT(ISERROR(SEARCH($I$76,I72)))</xm:f>
            <xm:f>$I$76</xm:f>
            <x14:dxf>
              <fill>
                <patternFill>
                  <bgColor theme="0" tint="-0.14996795556505021"/>
                </patternFill>
              </fill>
            </x14:dxf>
          </x14:cfRule>
          <x14:cfRule type="cellIs" priority="2622" operator="equal" id="{8BC99EAF-D39D-4B51-8F9B-24C68E08C4D0}">
            <xm:f>'Tabla probabiidad'!$B$5</xm:f>
            <x14:dxf>
              <fill>
                <patternFill>
                  <fgColor theme="6"/>
                </patternFill>
              </fill>
            </x14:dxf>
          </x14:cfRule>
          <x14:cfRule type="cellIs" priority="2623" operator="equal" id="{DEE288D8-0C1B-4BA3-ADFE-EB6FEBD5CEDA}">
            <xm:f>'Tabla probabiidad'!$B$5</xm:f>
            <x14:dxf>
              <fill>
                <patternFill>
                  <fgColor rgb="FF92D050"/>
                  <bgColor theme="6" tint="0.59996337778862885"/>
                </patternFill>
              </fill>
            </x14:dxf>
          </x14:cfRule>
          <xm:sqref>I72</xm:sqref>
        </x14:conditionalFormatting>
        <x14:conditionalFormatting xmlns:xm="http://schemas.microsoft.com/office/excel/2006/main">
          <x14:cfRule type="containsText" priority="1275" operator="containsText" id="{74E109B2-9C06-4CC9-B506-1DE929898F8C}">
            <xm:f>NOT(ISERROR(SEARCH($K$79,K11)))</xm:f>
            <xm:f>$K$79</xm:f>
            <x14:dxf>
              <fill>
                <patternFill>
                  <bgColor rgb="FFFF0000"/>
                </patternFill>
              </fill>
            </x14:dxf>
          </x14:cfRule>
          <x14:cfRule type="containsText" priority="1276" operator="containsText" id="{8C77C397-ACF1-421A-85F9-4D929D3C6101}">
            <xm:f>NOT(ISERROR(SEARCH($K$78,K11)))</xm:f>
            <xm:f>$K$78</xm:f>
            <x14:dxf>
              <fill>
                <patternFill>
                  <bgColor rgb="FFFFC000"/>
                </patternFill>
              </fill>
            </x14:dxf>
          </x14:cfRule>
          <x14:cfRule type="containsText" priority="1277" operator="containsText" id="{367772B1-FE65-4ACC-B607-B76599B2880C}">
            <xm:f>NOT(ISERROR(SEARCH($K$77,K11)))</xm:f>
            <xm:f>$K$77</xm:f>
            <x14:dxf>
              <fill>
                <patternFill>
                  <bgColor rgb="FFFFFF00"/>
                </patternFill>
              </fill>
            </x14:dxf>
          </x14:cfRule>
          <x14:cfRule type="containsText" priority="1278" operator="containsText" id="{A3359B86-1C53-4C92-B6C1-12DBBF12953E}">
            <xm:f>NOT(ISERROR(SEARCH($K$76,K11)))</xm:f>
            <xm:f>$K$76</xm:f>
            <x14:dxf>
              <fill>
                <patternFill>
                  <bgColor rgb="FF00B050"/>
                </patternFill>
              </fill>
            </x14:dxf>
          </x14:cfRule>
          <x14:cfRule type="containsText" priority="1279" operator="containsText" id="{58AF4E2C-C3B3-42C5-8F3B-3B86487F8681}">
            <xm:f>NOT(ISERROR(SEARCH($K$75,K11)))</xm:f>
            <xm:f>$K$75</xm:f>
            <x14:dxf>
              <fill>
                <patternFill>
                  <bgColor rgb="FF92D050"/>
                </patternFill>
              </fill>
            </x14:dxf>
          </x14:cfRule>
          <xm:sqref>K11:K16 K20:K43 Z11:Z43 K45:K54 Z45:Z54 K59:K63</xm:sqref>
        </x14:conditionalFormatting>
        <x14:conditionalFormatting xmlns:xm="http://schemas.microsoft.com/office/excel/2006/main">
          <x14:cfRule type="containsText" priority="1265" operator="containsText" id="{E3EA0819-B5C9-4CB3-83F2-989055D53688}">
            <xm:f>NOT(ISERROR(SEARCH($K$79,K18)))</xm:f>
            <xm:f>$K$79</xm:f>
            <x14:dxf>
              <fill>
                <patternFill>
                  <bgColor rgb="FFFF0000"/>
                </patternFill>
              </fill>
            </x14:dxf>
          </x14:cfRule>
          <x14:cfRule type="containsText" priority="1266" operator="containsText" id="{7F456BE2-4029-433A-97B6-B1430AEF299A}">
            <xm:f>NOT(ISERROR(SEARCH($K$78,K18)))</xm:f>
            <xm:f>$K$78</xm:f>
            <x14:dxf>
              <fill>
                <patternFill>
                  <bgColor rgb="FFFFC000"/>
                </patternFill>
              </fill>
            </x14:dxf>
          </x14:cfRule>
          <x14:cfRule type="containsText" priority="1267" operator="containsText" id="{47A4725F-AFD6-49A5-BE4D-6C7464CF1968}">
            <xm:f>NOT(ISERROR(SEARCH($K$77,K18)))</xm:f>
            <xm:f>$K$77</xm:f>
            <x14:dxf>
              <fill>
                <patternFill>
                  <bgColor rgb="FFFFFF00"/>
                </patternFill>
              </fill>
            </x14:dxf>
          </x14:cfRule>
          <x14:cfRule type="containsText" priority="1268" operator="containsText" id="{7DDCDE7F-0C43-4099-A115-0AD2635EAD14}">
            <xm:f>NOT(ISERROR(SEARCH($K$76,K18)))</xm:f>
            <xm:f>$K$76</xm:f>
            <x14:dxf>
              <fill>
                <patternFill>
                  <bgColor rgb="FF00B050"/>
                </patternFill>
              </fill>
            </x14:dxf>
          </x14:cfRule>
          <x14:cfRule type="containsText" priority="1269" operator="containsText" id="{4A62A491-D3AD-4930-A8ED-43CD47F262EF}">
            <xm:f>NOT(ISERROR(SEARCH($K$75,K18)))</xm:f>
            <xm:f>$K$75</xm:f>
            <x14:dxf>
              <fill>
                <patternFill>
                  <bgColor rgb="FF92D050"/>
                </patternFill>
              </fill>
            </x14:dxf>
          </x14:cfRule>
          <xm:sqref>K18</xm:sqref>
        </x14:conditionalFormatting>
        <x14:conditionalFormatting xmlns:xm="http://schemas.microsoft.com/office/excel/2006/main">
          <x14:cfRule type="containsText" priority="624" operator="containsText" id="{F9F641A6-CE85-49E7-9778-F557EADB43BA}">
            <xm:f>NOT(ISERROR(SEARCH($K$79,K56)))</xm:f>
            <xm:f>$K$79</xm:f>
            <x14:dxf>
              <fill>
                <patternFill>
                  <bgColor rgb="FFFF0000"/>
                </patternFill>
              </fill>
            </x14:dxf>
          </x14:cfRule>
          <x14:cfRule type="containsText" priority="625" operator="containsText" id="{DBCF4E77-76BA-455B-838E-5BC580DC5BDE}">
            <xm:f>NOT(ISERROR(SEARCH($K$78,K56)))</xm:f>
            <xm:f>$K$78</xm:f>
            <x14:dxf>
              <fill>
                <patternFill>
                  <bgColor rgb="FFFFC000"/>
                </patternFill>
              </fill>
            </x14:dxf>
          </x14:cfRule>
          <x14:cfRule type="containsText" priority="626" operator="containsText" id="{38446778-C378-4CD6-92C2-D9071C8A63EB}">
            <xm:f>NOT(ISERROR(SEARCH($K$77,K56)))</xm:f>
            <xm:f>$K$77</xm:f>
            <x14:dxf>
              <fill>
                <patternFill>
                  <bgColor rgb="FFFFFF00"/>
                </patternFill>
              </fill>
            </x14:dxf>
          </x14:cfRule>
          <x14:cfRule type="containsText" priority="627" operator="containsText" id="{207C4F14-4F5A-4ED2-A17B-EF2F7EC3AE23}">
            <xm:f>NOT(ISERROR(SEARCH($K$76,K56)))</xm:f>
            <xm:f>$K$76</xm:f>
            <x14:dxf>
              <fill>
                <patternFill>
                  <bgColor rgb="FF00B050"/>
                </patternFill>
              </fill>
            </x14:dxf>
          </x14:cfRule>
          <x14:cfRule type="containsText" priority="628" operator="containsText" id="{41C4EBBF-7FF3-4192-A285-D141032CC94A}">
            <xm:f>NOT(ISERROR(SEARCH($K$75,K56)))</xm:f>
            <xm:f>$K$75</xm:f>
            <x14:dxf>
              <fill>
                <patternFill>
                  <bgColor rgb="FF92D050"/>
                </patternFill>
              </fill>
            </x14:dxf>
          </x14:cfRule>
          <xm:sqref>K56:K57</xm:sqref>
        </x14:conditionalFormatting>
        <x14:conditionalFormatting xmlns:xm="http://schemas.microsoft.com/office/excel/2006/main">
          <x14:cfRule type="containsText" priority="275" operator="containsText" id="{B69EC116-5012-4795-AFBF-5C6616ECAB90}">
            <xm:f>NOT(ISERROR(SEARCH($K$79,K65)))</xm:f>
            <xm:f>$K$79</xm:f>
            <x14:dxf>
              <fill>
                <patternFill>
                  <bgColor rgb="FFFF0000"/>
                </patternFill>
              </fill>
            </x14:dxf>
          </x14:cfRule>
          <x14:cfRule type="containsText" priority="276" operator="containsText" id="{94514E8B-6FE2-4E4F-897C-5C1C663ED60B}">
            <xm:f>NOT(ISERROR(SEARCH($K$78,K65)))</xm:f>
            <xm:f>$K$78</xm:f>
            <x14:dxf>
              <fill>
                <patternFill>
                  <bgColor rgb="FFFFC000"/>
                </patternFill>
              </fill>
            </x14:dxf>
          </x14:cfRule>
          <x14:cfRule type="containsText" priority="277" operator="containsText" id="{6F004EDB-7B99-4106-91F9-7B0C8D2BBA37}">
            <xm:f>NOT(ISERROR(SEARCH($K$77,K65)))</xm:f>
            <xm:f>$K$77</xm:f>
            <x14:dxf>
              <fill>
                <patternFill>
                  <bgColor rgb="FFFFFF00"/>
                </patternFill>
              </fill>
            </x14:dxf>
          </x14:cfRule>
          <x14:cfRule type="containsText" priority="278" operator="containsText" id="{65A64085-7068-41C3-B05C-23EEDF36A4EC}">
            <xm:f>NOT(ISERROR(SEARCH($K$76,K65)))</xm:f>
            <xm:f>$K$76</xm:f>
            <x14:dxf>
              <fill>
                <patternFill>
                  <bgColor rgb="FF00B050"/>
                </patternFill>
              </fill>
            </x14:dxf>
          </x14:cfRule>
          <x14:cfRule type="containsText" priority="279" operator="containsText" id="{A6450964-8D47-4D7D-BB15-0B034FB9430D}">
            <xm:f>NOT(ISERROR(SEARCH($K$75,K65)))</xm:f>
            <xm:f>$K$75</xm:f>
            <x14:dxf>
              <fill>
                <patternFill>
                  <bgColor rgb="FF92D050"/>
                </patternFill>
              </fill>
            </x14:dxf>
          </x14:cfRule>
          <xm:sqref>K65:K69</xm:sqref>
        </x14:conditionalFormatting>
        <x14:conditionalFormatting xmlns:xm="http://schemas.microsoft.com/office/excel/2006/main">
          <x14:cfRule type="containsText" priority="1656" operator="containsText" id="{A9AC1EC2-D3CA-4362-A083-03EA3D3B1544}">
            <xm:f>NOT(ISERROR(SEARCH($M$78,M11)))</xm:f>
            <xm:f>$M$78</xm:f>
            <x14:dxf>
              <fill>
                <patternFill>
                  <bgColor rgb="FFFF0000"/>
                </patternFill>
              </fill>
            </x14:dxf>
          </x14:cfRule>
          <x14:cfRule type="containsText" priority="1657" operator="containsText" id="{24BA003F-1D42-47F6-90C1-9F86B4A8556D}">
            <xm:f>NOT(ISERROR(SEARCH($M$77,M11)))</xm:f>
            <xm:f>$M$77</xm:f>
            <x14:dxf>
              <fill>
                <patternFill>
                  <bgColor rgb="FFFFC000"/>
                </patternFill>
              </fill>
            </x14:dxf>
          </x14:cfRule>
          <x14:cfRule type="containsText" priority="1658" operator="containsText" id="{1F658776-D600-401B-89A3-0AC64DBBBBFE}">
            <xm:f>NOT(ISERROR(SEARCH($M$76,M11)))</xm:f>
            <xm:f>$M$76</xm:f>
            <x14:dxf>
              <fill>
                <patternFill>
                  <bgColor rgb="FFFFFF00"/>
                </patternFill>
              </fill>
            </x14:dxf>
          </x14:cfRule>
          <x14:cfRule type="containsText" priority="1659" operator="containsText" id="{6E347F56-0259-48E4-98A9-7284FC71FEF2}">
            <xm:f>NOT(ISERROR(SEARCH($M$75,M11)))</xm:f>
            <xm:f>$M$75</xm:f>
            <x14:dxf>
              <fill>
                <patternFill>
                  <bgColor rgb="FF92D050"/>
                </patternFill>
              </fill>
            </x14:dxf>
          </x14:cfRule>
          <xm:sqref>M11:M16 M20:M43 M45:M54 AB45:AB54 AB11:AB43 M59:M63</xm:sqref>
        </x14:conditionalFormatting>
        <x14:conditionalFormatting xmlns:xm="http://schemas.microsoft.com/office/excel/2006/main">
          <x14:cfRule type="containsText" priority="1652" operator="containsText" id="{6C494975-5EFC-4DF1-96B3-30D164122AA5}">
            <xm:f>NOT(ISERROR(SEARCH($M$78,M18)))</xm:f>
            <xm:f>$M$78</xm:f>
            <x14:dxf>
              <fill>
                <patternFill>
                  <bgColor rgb="FFFF0000"/>
                </patternFill>
              </fill>
            </x14:dxf>
          </x14:cfRule>
          <x14:cfRule type="containsText" priority="1653" operator="containsText" id="{D9AF9A25-89AA-4053-BF1D-238F43D579F1}">
            <xm:f>NOT(ISERROR(SEARCH($M$77,M18)))</xm:f>
            <xm:f>$M$77</xm:f>
            <x14:dxf>
              <fill>
                <patternFill>
                  <bgColor rgb="FFFFC000"/>
                </patternFill>
              </fill>
            </x14:dxf>
          </x14:cfRule>
          <x14:cfRule type="containsText" priority="1654" operator="containsText" id="{A5EE39C6-656D-4EC0-B779-0893E99CCBEE}">
            <xm:f>NOT(ISERROR(SEARCH($M$76,M18)))</xm:f>
            <xm:f>$M$76</xm:f>
            <x14:dxf>
              <fill>
                <patternFill>
                  <bgColor rgb="FFFFFF00"/>
                </patternFill>
              </fill>
            </x14:dxf>
          </x14:cfRule>
          <x14:cfRule type="containsText" priority="1655" operator="containsText" id="{ECDEA373-616C-4128-B1C4-5B3D57C3A5AB}">
            <xm:f>NOT(ISERROR(SEARCH($M$75,M18)))</xm:f>
            <xm:f>$M$75</xm:f>
            <x14:dxf>
              <fill>
                <patternFill>
                  <bgColor rgb="FF92D050"/>
                </patternFill>
              </fill>
            </x14:dxf>
          </x14:cfRule>
          <xm:sqref>M18</xm:sqref>
        </x14:conditionalFormatting>
        <x14:conditionalFormatting xmlns:xm="http://schemas.microsoft.com/office/excel/2006/main">
          <x14:cfRule type="containsText" priority="607" operator="containsText" id="{2AB53CE2-023A-4DA1-B1B1-7D88070D62C0}">
            <xm:f>NOT(ISERROR(SEARCH($M$78,M56)))</xm:f>
            <xm:f>$M$78</xm:f>
            <x14:dxf>
              <fill>
                <patternFill>
                  <bgColor rgb="FFFF0000"/>
                </patternFill>
              </fill>
            </x14:dxf>
          </x14:cfRule>
          <x14:cfRule type="containsText" priority="608" operator="containsText" id="{70F9C325-98FD-4269-BBD5-45EDEFF06760}">
            <xm:f>NOT(ISERROR(SEARCH($M$77,M56)))</xm:f>
            <xm:f>$M$77</xm:f>
            <x14:dxf>
              <fill>
                <patternFill>
                  <bgColor rgb="FFFFC000"/>
                </patternFill>
              </fill>
            </x14:dxf>
          </x14:cfRule>
          <x14:cfRule type="containsText" priority="609" operator="containsText" id="{FF1684B9-0261-41B6-95FF-CEA73991E329}">
            <xm:f>NOT(ISERROR(SEARCH($M$76,M56)))</xm:f>
            <xm:f>$M$76</xm:f>
            <x14:dxf>
              <fill>
                <patternFill>
                  <bgColor rgb="FFFFFF00"/>
                </patternFill>
              </fill>
            </x14:dxf>
          </x14:cfRule>
          <x14:cfRule type="containsText" priority="610" operator="containsText" id="{E5A1D9AB-0E91-4C7E-AB86-675AEB12584A}">
            <xm:f>NOT(ISERROR(SEARCH($M$75,M56)))</xm:f>
            <xm:f>$M$75</xm:f>
            <x14:dxf>
              <fill>
                <patternFill>
                  <bgColor rgb="FF92D050"/>
                </patternFill>
              </fill>
            </x14:dxf>
          </x14:cfRule>
          <xm:sqref>M56:M57</xm:sqref>
        </x14:conditionalFormatting>
        <x14:conditionalFormatting xmlns:xm="http://schemas.microsoft.com/office/excel/2006/main">
          <x14:cfRule type="containsText" priority="267" operator="containsText" id="{B39587EA-66E1-440F-B286-C7321A957458}">
            <xm:f>NOT(ISERROR(SEARCH($M$78,M65)))</xm:f>
            <xm:f>$M$78</xm:f>
            <x14:dxf>
              <fill>
                <patternFill>
                  <bgColor rgb="FFFF0000"/>
                </patternFill>
              </fill>
            </x14:dxf>
          </x14:cfRule>
          <x14:cfRule type="containsText" priority="268" operator="containsText" id="{55EBA6A2-CAD0-4B68-A32E-C86C591F66F9}">
            <xm:f>NOT(ISERROR(SEARCH($M$77,M65)))</xm:f>
            <xm:f>$M$77</xm:f>
            <x14:dxf>
              <fill>
                <patternFill>
                  <bgColor rgb="FFFFC000"/>
                </patternFill>
              </fill>
            </x14:dxf>
          </x14:cfRule>
          <x14:cfRule type="containsText" priority="269" operator="containsText" id="{41FCAE53-5277-4EF9-B8DF-3EE570E30611}">
            <xm:f>NOT(ISERROR(SEARCH($M$76,M65)))</xm:f>
            <xm:f>$M$76</xm:f>
            <x14:dxf>
              <fill>
                <patternFill>
                  <bgColor rgb="FFFFFF00"/>
                </patternFill>
              </fill>
            </x14:dxf>
          </x14:cfRule>
          <x14:cfRule type="containsText" priority="270" operator="containsText" id="{44952AC1-242E-4AB3-8780-2D8C679A8CBC}">
            <xm:f>NOT(ISERROR(SEARCH($M$75,M65)))</xm:f>
            <xm:f>$M$75</xm:f>
            <x14:dxf>
              <fill>
                <patternFill>
                  <bgColor rgb="FF92D050"/>
                </patternFill>
              </fill>
            </x14:dxf>
          </x14:cfRule>
          <xm:sqref>M65:M69</xm:sqref>
        </x14:conditionalFormatting>
        <x14:conditionalFormatting xmlns:xm="http://schemas.microsoft.com/office/excel/2006/main">
          <x14:cfRule type="containsText" priority="634" operator="containsText" id="{C7474633-04DA-4B72-BDD4-FDFA3D2C90A6}">
            <xm:f>NOT(ISERROR(SEARCH($I$75,X56)))</xm:f>
            <xm:f>$I$75</xm:f>
            <x14:dxf>
              <fill>
                <patternFill>
                  <fgColor rgb="FF92D050"/>
                  <bgColor rgb="FF92D050"/>
                </patternFill>
              </fill>
            </x14:dxf>
          </x14:cfRule>
          <x14:cfRule type="containsText" priority="635" operator="containsText" id="{313D4969-7945-44DF-B7D2-2C24AD3B8023}">
            <xm:f>NOT(ISERROR(SEARCH($I$76,X56)))</xm:f>
            <xm:f>$I$76</xm:f>
            <x14:dxf>
              <fill>
                <patternFill>
                  <bgColor rgb="FF00B050"/>
                </patternFill>
              </fill>
            </x14:dxf>
          </x14:cfRule>
          <x14:cfRule type="containsText" priority="636" operator="containsText" id="{E9DFA74C-646F-4BC5-97B9-ACEA990E9276}">
            <xm:f>NOT(ISERROR(SEARCH($I$79,X56)))</xm:f>
            <xm:f>$I$79</xm:f>
            <x14:dxf>
              <fill>
                <patternFill>
                  <bgColor rgb="FFFF0000"/>
                </patternFill>
              </fill>
            </x14:dxf>
          </x14:cfRule>
          <x14:cfRule type="containsText" priority="637" operator="containsText" id="{6A35780B-FC48-4139-BE99-B1E475CEEC4D}">
            <xm:f>NOT(ISERROR(SEARCH($I$78,X56)))</xm:f>
            <xm:f>$I$78</xm:f>
            <x14:dxf>
              <fill>
                <patternFill>
                  <fgColor rgb="FFFFC000"/>
                  <bgColor rgb="FFFFC000"/>
                </patternFill>
              </fill>
            </x14:dxf>
          </x14:cfRule>
          <x14:cfRule type="containsText" priority="638" operator="containsText" id="{0702C48E-9643-4F19-8FB1-5B27A2DC325D}">
            <xm:f>NOT(ISERROR(SEARCH($I$77,X56)))</xm:f>
            <xm:f>$I$77</xm:f>
            <x14:dxf>
              <fill>
                <patternFill>
                  <fgColor rgb="FFFFFF00"/>
                  <bgColor rgb="FFFFFF00"/>
                </patternFill>
              </fill>
            </x14:dxf>
          </x14:cfRule>
          <x14:cfRule type="containsText" priority="639" operator="containsText" id="{01F75BD7-E4A9-4955-B31B-061AD86DF55C}">
            <xm:f>NOT(ISERROR(SEARCH($I$76,X56)))</xm:f>
            <xm:f>$I$76</xm:f>
            <x14:dxf>
              <fill>
                <patternFill>
                  <bgColor theme="0" tint="-0.14996795556505021"/>
                </patternFill>
              </fill>
            </x14:dxf>
          </x14:cfRule>
          <x14:cfRule type="cellIs" priority="640" operator="equal" id="{84EE9070-7EB5-4D22-94FC-E17148B0AB68}">
            <xm:f>'Tabla probabiidad'!$B$5</xm:f>
            <x14:dxf>
              <fill>
                <patternFill>
                  <fgColor theme="6"/>
                </patternFill>
              </fill>
            </x14:dxf>
          </x14:cfRule>
          <x14:cfRule type="cellIs" priority="641" operator="equal" id="{36B19928-561E-4F7E-93BB-150FEF2B7B73}">
            <xm:f>'Tabla probabiidad'!$B$5</xm:f>
            <x14:dxf>
              <fill>
                <patternFill>
                  <fgColor rgb="FF92D050"/>
                  <bgColor theme="6" tint="0.59996337778862885"/>
                </patternFill>
              </fill>
            </x14:dxf>
          </x14:cfRule>
          <xm:sqref>X56:X57</xm:sqref>
        </x14:conditionalFormatting>
        <x14:conditionalFormatting xmlns:xm="http://schemas.microsoft.com/office/excel/2006/main">
          <x14:cfRule type="containsText" priority="36" operator="containsText" id="{78324D41-0D1A-4F77-8B91-7CC4731E8E80}">
            <xm:f>NOT(ISERROR(SEARCH($I$75,X59)))</xm:f>
            <xm:f>$I$75</xm:f>
            <x14:dxf>
              <fill>
                <patternFill>
                  <fgColor rgb="FF92D050"/>
                  <bgColor rgb="FF92D050"/>
                </patternFill>
              </fill>
            </x14:dxf>
          </x14:cfRule>
          <x14:cfRule type="containsText" priority="37" operator="containsText" id="{3AF1A810-853D-4D46-A06F-0F75E588AF59}">
            <xm:f>NOT(ISERROR(SEARCH($I$76,X59)))</xm:f>
            <xm:f>$I$76</xm:f>
            <x14:dxf>
              <fill>
                <patternFill>
                  <bgColor rgb="FF00B050"/>
                </patternFill>
              </fill>
            </x14:dxf>
          </x14:cfRule>
          <x14:cfRule type="containsText" priority="38" operator="containsText" id="{3BBDDCA4-7BDD-49FD-801A-F7F05CECC048}">
            <xm:f>NOT(ISERROR(SEARCH($I$79,X59)))</xm:f>
            <xm:f>$I$79</xm:f>
            <x14:dxf>
              <fill>
                <patternFill>
                  <bgColor rgb="FFFF0000"/>
                </patternFill>
              </fill>
            </x14:dxf>
          </x14:cfRule>
          <x14:cfRule type="containsText" priority="39" operator="containsText" id="{355ECBE5-EBC0-4CC3-BEAC-EF7A2FEB7044}">
            <xm:f>NOT(ISERROR(SEARCH($I$78,X59)))</xm:f>
            <xm:f>$I$78</xm:f>
            <x14:dxf>
              <fill>
                <patternFill>
                  <fgColor rgb="FFFFC000"/>
                  <bgColor rgb="FFFFC000"/>
                </patternFill>
              </fill>
            </x14:dxf>
          </x14:cfRule>
          <x14:cfRule type="containsText" priority="40" operator="containsText" id="{6410EA1E-008B-4632-B10B-5E1F63D70160}">
            <xm:f>NOT(ISERROR(SEARCH($I$77,X59)))</xm:f>
            <xm:f>$I$77</xm:f>
            <x14:dxf>
              <fill>
                <patternFill>
                  <fgColor rgb="FFFFFF00"/>
                  <bgColor rgb="FFFFFF00"/>
                </patternFill>
              </fill>
            </x14:dxf>
          </x14:cfRule>
          <x14:cfRule type="containsText" priority="41" operator="containsText" id="{BE533221-6238-4926-95BC-EC42F45AE88A}">
            <xm:f>NOT(ISERROR(SEARCH($I$76,X59)))</xm:f>
            <xm:f>$I$76</xm:f>
            <x14:dxf>
              <fill>
                <patternFill>
                  <bgColor theme="0" tint="-0.14996795556505021"/>
                </patternFill>
              </fill>
            </x14:dxf>
          </x14:cfRule>
          <x14:cfRule type="cellIs" priority="42" operator="equal" id="{257E02B3-3793-4B08-8A0C-7EC6B1CA7266}">
            <xm:f>'Tabla probabiidad'!$B$5</xm:f>
            <x14:dxf>
              <fill>
                <patternFill>
                  <fgColor theme="6"/>
                </patternFill>
              </fill>
            </x14:dxf>
          </x14:cfRule>
          <x14:cfRule type="cellIs" priority="43" operator="equal" id="{E9ED9CF7-B87D-4649-A507-94E3B2C18134}">
            <xm:f>'Tabla probabiidad'!$B$5</xm:f>
            <x14:dxf>
              <fill>
                <patternFill>
                  <fgColor rgb="FF92D050"/>
                  <bgColor theme="6" tint="0.59996337778862885"/>
                </patternFill>
              </fill>
            </x14:dxf>
          </x14:cfRule>
          <xm:sqref>X59:X63</xm:sqref>
        </x14:conditionalFormatting>
        <x14:conditionalFormatting xmlns:xm="http://schemas.microsoft.com/office/excel/2006/main">
          <x14:cfRule type="containsText" priority="44" operator="containsText" id="{25B87913-5EB5-43EB-8EDF-0D352A714AC4}">
            <xm:f>NOT(ISERROR(SEARCH($I$75,X65)))</xm:f>
            <xm:f>$I$75</xm:f>
            <x14:dxf>
              <fill>
                <patternFill>
                  <fgColor rgb="FF92D050"/>
                  <bgColor rgb="FF92D050"/>
                </patternFill>
              </fill>
            </x14:dxf>
          </x14:cfRule>
          <x14:cfRule type="containsText" priority="45" operator="containsText" id="{03E1F57C-1CBE-4C95-A203-F62068D1C797}">
            <xm:f>NOT(ISERROR(SEARCH($I$76,X65)))</xm:f>
            <xm:f>$I$76</xm:f>
            <x14:dxf>
              <fill>
                <patternFill>
                  <bgColor rgb="FF00B050"/>
                </patternFill>
              </fill>
            </x14:dxf>
          </x14:cfRule>
          <x14:cfRule type="containsText" priority="46" operator="containsText" id="{85AF6193-6C3F-402F-9834-6DBFD2577D66}">
            <xm:f>NOT(ISERROR(SEARCH($I$79,X65)))</xm:f>
            <xm:f>$I$79</xm:f>
            <x14:dxf>
              <fill>
                <patternFill>
                  <bgColor rgb="FFFF0000"/>
                </patternFill>
              </fill>
            </x14:dxf>
          </x14:cfRule>
          <x14:cfRule type="containsText" priority="47" operator="containsText" id="{B97760E5-414F-4313-9CEB-9AB77980EDC0}">
            <xm:f>NOT(ISERROR(SEARCH($I$78,X65)))</xm:f>
            <xm:f>$I$78</xm:f>
            <x14:dxf>
              <fill>
                <patternFill>
                  <fgColor rgb="FFFFC000"/>
                  <bgColor rgb="FFFFC000"/>
                </patternFill>
              </fill>
            </x14:dxf>
          </x14:cfRule>
          <x14:cfRule type="containsText" priority="48" operator="containsText" id="{99671FA9-26B8-451E-99E1-481CE7CDFAD9}">
            <xm:f>NOT(ISERROR(SEARCH($I$77,X65)))</xm:f>
            <xm:f>$I$77</xm:f>
            <x14:dxf>
              <fill>
                <patternFill>
                  <fgColor rgb="FFFFFF00"/>
                  <bgColor rgb="FFFFFF00"/>
                </patternFill>
              </fill>
            </x14:dxf>
          </x14:cfRule>
          <x14:cfRule type="containsText" priority="49" operator="containsText" id="{E328AE78-7F20-4C1A-B9BC-B56EAC51EAA6}">
            <xm:f>NOT(ISERROR(SEARCH($I$76,X65)))</xm:f>
            <xm:f>$I$76</xm:f>
            <x14:dxf>
              <fill>
                <patternFill>
                  <bgColor theme="0" tint="-0.14996795556505021"/>
                </patternFill>
              </fill>
            </x14:dxf>
          </x14:cfRule>
          <x14:cfRule type="cellIs" priority="50" operator="equal" id="{42A4DE62-1A84-4C3F-81C0-A21DBB7CE8A7}">
            <xm:f>'Tabla probabiidad'!$B$5</xm:f>
            <x14:dxf>
              <fill>
                <patternFill>
                  <fgColor theme="6"/>
                </patternFill>
              </fill>
            </x14:dxf>
          </x14:cfRule>
          <x14:cfRule type="cellIs" priority="51" operator="equal" id="{539220BB-13FE-45EE-90A1-77BC52A2A7B1}">
            <xm:f>'Tabla probabiidad'!$B$5</xm:f>
            <x14:dxf>
              <fill>
                <patternFill>
                  <fgColor rgb="FF92D050"/>
                  <bgColor theme="6" tint="0.59996337778862885"/>
                </patternFill>
              </fill>
            </x14:dxf>
          </x14:cfRule>
          <xm:sqref>X65:X71</xm:sqref>
        </x14:conditionalFormatting>
        <x14:conditionalFormatting xmlns:xm="http://schemas.microsoft.com/office/excel/2006/main">
          <x14:cfRule type="containsText" priority="52" operator="containsText" id="{42EC4BD2-ECEC-4065-9A2F-76A16A0DB4C2}">
            <xm:f>NOT(ISERROR(SEARCH($K$79,Z56)))</xm:f>
            <xm:f>$K$79</xm:f>
            <x14:dxf>
              <fill>
                <patternFill>
                  <bgColor rgb="FFFF0000"/>
                </patternFill>
              </fill>
            </x14:dxf>
          </x14:cfRule>
          <x14:cfRule type="containsText" priority="53" operator="containsText" id="{A8513DBC-D758-4A3B-A7EB-A3B939DA167F}">
            <xm:f>NOT(ISERROR(SEARCH($K$78,Z56)))</xm:f>
            <xm:f>$K$78</xm:f>
            <x14:dxf>
              <fill>
                <patternFill>
                  <bgColor rgb="FFFFC000"/>
                </patternFill>
              </fill>
            </x14:dxf>
          </x14:cfRule>
          <x14:cfRule type="containsText" priority="54" operator="containsText" id="{AB55C2A5-5D55-4CA6-A65C-9A20ADEFFB48}">
            <xm:f>NOT(ISERROR(SEARCH($K$77,Z56)))</xm:f>
            <xm:f>$K$77</xm:f>
            <x14:dxf>
              <fill>
                <patternFill>
                  <bgColor rgb="FFFFFF00"/>
                </patternFill>
              </fill>
            </x14:dxf>
          </x14:cfRule>
          <x14:cfRule type="containsText" priority="55" operator="containsText" id="{D92C2B93-8D30-46E7-8AAC-A402165F7375}">
            <xm:f>NOT(ISERROR(SEARCH($K$76,Z56)))</xm:f>
            <xm:f>$K$76</xm:f>
            <x14:dxf>
              <fill>
                <patternFill>
                  <bgColor rgb="FF00B050"/>
                </patternFill>
              </fill>
            </x14:dxf>
          </x14:cfRule>
          <x14:cfRule type="containsText" priority="56" operator="containsText" id="{3836D57F-C5DC-498D-8BF3-B144346715F1}">
            <xm:f>NOT(ISERROR(SEARCH($K$75,Z56)))</xm:f>
            <xm:f>$K$75</xm:f>
            <x14:dxf>
              <fill>
                <patternFill>
                  <bgColor rgb="FF92D050"/>
                </patternFill>
              </fill>
            </x14:dxf>
          </x14:cfRule>
          <xm:sqref>Z56:Z57</xm:sqref>
        </x14:conditionalFormatting>
        <x14:conditionalFormatting xmlns:xm="http://schemas.microsoft.com/office/excel/2006/main">
          <x14:cfRule type="containsText" priority="453" operator="containsText" id="{7BAB1D52-8290-415B-8D33-2FCD510D6AB4}">
            <xm:f>NOT(ISERROR(SEARCH($K$79,Z59)))</xm:f>
            <xm:f>$K$79</xm:f>
            <x14:dxf>
              <fill>
                <patternFill>
                  <bgColor rgb="FFFF0000"/>
                </patternFill>
              </fill>
            </x14:dxf>
          </x14:cfRule>
          <x14:cfRule type="containsText" priority="454" operator="containsText" id="{E5579451-80A7-42C3-91D1-E73EBFA01AA6}">
            <xm:f>NOT(ISERROR(SEARCH($K$78,Z59)))</xm:f>
            <xm:f>$K$78</xm:f>
            <x14:dxf>
              <fill>
                <patternFill>
                  <bgColor rgb="FFFFC000"/>
                </patternFill>
              </fill>
            </x14:dxf>
          </x14:cfRule>
          <x14:cfRule type="containsText" priority="455" operator="containsText" id="{99C54272-7815-4E35-817A-7C8588D5A802}">
            <xm:f>NOT(ISERROR(SEARCH($K$77,Z59)))</xm:f>
            <xm:f>$K$77</xm:f>
            <x14:dxf>
              <fill>
                <patternFill>
                  <bgColor rgb="FFFFFF00"/>
                </patternFill>
              </fill>
            </x14:dxf>
          </x14:cfRule>
          <x14:cfRule type="containsText" priority="456" operator="containsText" id="{78AC44B0-A81D-4F2A-92D3-27CDB1DC16C8}">
            <xm:f>NOT(ISERROR(SEARCH($K$76,Z59)))</xm:f>
            <xm:f>$K$76</xm:f>
            <x14:dxf>
              <fill>
                <patternFill>
                  <bgColor rgb="FF00B050"/>
                </patternFill>
              </fill>
            </x14:dxf>
          </x14:cfRule>
          <x14:cfRule type="containsText" priority="457" operator="containsText" id="{FB24109C-D9CD-4554-8B76-ED11F9F0BA2D}">
            <xm:f>NOT(ISERROR(SEARCH($K$75,Z59)))</xm:f>
            <xm:f>$K$75</xm:f>
            <x14:dxf>
              <fill>
                <patternFill>
                  <bgColor rgb="FF92D050"/>
                </patternFill>
              </fill>
            </x14:dxf>
          </x14:cfRule>
          <xm:sqref>Z59:Z63</xm:sqref>
        </x14:conditionalFormatting>
        <x14:conditionalFormatting xmlns:xm="http://schemas.microsoft.com/office/excel/2006/main">
          <x14:cfRule type="containsText" priority="31" operator="containsText" id="{57BA084B-A5B4-4334-B3A5-174520FAB11C}">
            <xm:f>NOT(ISERROR(SEARCH($K$79,Z65)))</xm:f>
            <xm:f>$K$79</xm:f>
            <x14:dxf>
              <fill>
                <patternFill>
                  <bgColor rgb="FFFF0000"/>
                </patternFill>
              </fill>
            </x14:dxf>
          </x14:cfRule>
          <x14:cfRule type="containsText" priority="32" operator="containsText" id="{CF1D8531-5325-483E-A999-12D14FEFF00F}">
            <xm:f>NOT(ISERROR(SEARCH($K$78,Z65)))</xm:f>
            <xm:f>$K$78</xm:f>
            <x14:dxf>
              <fill>
                <patternFill>
                  <bgColor rgb="FFFFC000"/>
                </patternFill>
              </fill>
            </x14:dxf>
          </x14:cfRule>
          <x14:cfRule type="containsText" priority="33" operator="containsText" id="{C8BA436F-39F8-4BBD-9B09-8642ADA7A8EC}">
            <xm:f>NOT(ISERROR(SEARCH($K$77,Z65)))</xm:f>
            <xm:f>$K$77</xm:f>
            <x14:dxf>
              <fill>
                <patternFill>
                  <bgColor rgb="FFFFFF00"/>
                </patternFill>
              </fill>
            </x14:dxf>
          </x14:cfRule>
          <x14:cfRule type="containsText" priority="34" operator="containsText" id="{A4A99A37-E744-4261-ABBD-414C42555F46}">
            <xm:f>NOT(ISERROR(SEARCH($K$76,Z65)))</xm:f>
            <xm:f>$K$76</xm:f>
            <x14:dxf>
              <fill>
                <patternFill>
                  <bgColor rgb="FF00B050"/>
                </patternFill>
              </fill>
            </x14:dxf>
          </x14:cfRule>
          <x14:cfRule type="containsText" priority="35" operator="containsText" id="{528F3B8F-94AB-4C9F-9C69-48CC877A2B26}">
            <xm:f>NOT(ISERROR(SEARCH($K$75,Z65)))</xm:f>
            <xm:f>$K$75</xm:f>
            <x14:dxf>
              <fill>
                <patternFill>
                  <bgColor rgb="FF92D050"/>
                </patternFill>
              </fill>
            </x14:dxf>
          </x14:cfRule>
          <xm:sqref>Z65:Z69</xm:sqref>
        </x14:conditionalFormatting>
        <x14:conditionalFormatting xmlns:xm="http://schemas.microsoft.com/office/excel/2006/main">
          <x14:cfRule type="containsText" priority="595" operator="containsText" id="{8F21FAD8-1ECB-4B9D-BBAB-BA231AEFFCC3}">
            <xm:f>NOT(ISERROR(SEARCH($M$78,AB56)))</xm:f>
            <xm:f>$M$78</xm:f>
            <x14:dxf>
              <fill>
                <patternFill>
                  <bgColor rgb="FFFF0000"/>
                </patternFill>
              </fill>
            </x14:dxf>
          </x14:cfRule>
          <x14:cfRule type="containsText" priority="596" operator="containsText" id="{EB57095E-1944-4D38-9322-E7FD56222F09}">
            <xm:f>NOT(ISERROR(SEARCH($M$77,AB56)))</xm:f>
            <xm:f>$M$77</xm:f>
            <x14:dxf>
              <fill>
                <patternFill>
                  <bgColor rgb="FFFFC000"/>
                </patternFill>
              </fill>
            </x14:dxf>
          </x14:cfRule>
          <x14:cfRule type="containsText" priority="597" operator="containsText" id="{574318A8-F8DE-4449-9A37-E3D8E6EC4CFA}">
            <xm:f>NOT(ISERROR(SEARCH($M$76,AB56)))</xm:f>
            <xm:f>$M$76</xm:f>
            <x14:dxf>
              <fill>
                <patternFill>
                  <bgColor rgb="FFFFFF00"/>
                </patternFill>
              </fill>
            </x14:dxf>
          </x14:cfRule>
          <x14:cfRule type="containsText" priority="598" operator="containsText" id="{80E487EA-D652-4608-AEC8-2F73E3D29C6E}">
            <xm:f>NOT(ISERROR(SEARCH($M$75,AB56)))</xm:f>
            <xm:f>$M$75</xm:f>
            <x14:dxf>
              <fill>
                <patternFill>
                  <bgColor rgb="FF92D050"/>
                </patternFill>
              </fill>
            </x14:dxf>
          </x14:cfRule>
          <xm:sqref>AB56:AB57</xm:sqref>
        </x14:conditionalFormatting>
        <x14:conditionalFormatting xmlns:xm="http://schemas.microsoft.com/office/excel/2006/main">
          <x14:cfRule type="containsText" priority="377" operator="containsText" id="{528BFBF8-5DF2-472E-9138-C5FA36E459EF}">
            <xm:f>NOT(ISERROR(SEARCH($M$78,AB59)))</xm:f>
            <xm:f>$M$78</xm:f>
            <x14:dxf>
              <fill>
                <patternFill>
                  <bgColor rgb="FFFF0000"/>
                </patternFill>
              </fill>
            </x14:dxf>
          </x14:cfRule>
          <x14:cfRule type="containsText" priority="378" operator="containsText" id="{D4AF45A1-4C78-4012-988E-42A26B8981C7}">
            <xm:f>NOT(ISERROR(SEARCH($M$77,AB59)))</xm:f>
            <xm:f>$M$77</xm:f>
            <x14:dxf>
              <fill>
                <patternFill>
                  <bgColor rgb="FFFFC000"/>
                </patternFill>
              </fill>
            </x14:dxf>
          </x14:cfRule>
          <x14:cfRule type="containsText" priority="379" operator="containsText" id="{9A457592-3880-4DE3-A37E-AF186AD28081}">
            <xm:f>NOT(ISERROR(SEARCH($M$76,AB59)))</xm:f>
            <xm:f>$M$76</xm:f>
            <x14:dxf>
              <fill>
                <patternFill>
                  <bgColor rgb="FFFFFF00"/>
                </patternFill>
              </fill>
            </x14:dxf>
          </x14:cfRule>
          <x14:cfRule type="containsText" priority="380" operator="containsText" id="{645AF3D0-551B-4D35-AC1E-8FCCB3378C1F}">
            <xm:f>NOT(ISERROR(SEARCH($M$75,AB59)))</xm:f>
            <xm:f>$M$75</xm:f>
            <x14:dxf>
              <fill>
                <patternFill>
                  <bgColor rgb="FF92D050"/>
                </patternFill>
              </fill>
            </x14:dxf>
          </x14:cfRule>
          <xm:sqref>AB59:AB63</xm:sqref>
        </x14:conditionalFormatting>
        <x14:conditionalFormatting xmlns:xm="http://schemas.microsoft.com/office/excel/2006/main">
          <x14:cfRule type="containsText" priority="125" operator="containsText" id="{CC8A2ED4-0621-4543-8A08-5E58F0B60804}">
            <xm:f>NOT(ISERROR(SEARCH($M$78,AB65)))</xm:f>
            <xm:f>$M$78</xm:f>
            <x14:dxf>
              <fill>
                <patternFill>
                  <bgColor rgb="FFFF0000"/>
                </patternFill>
              </fill>
            </x14:dxf>
          </x14:cfRule>
          <x14:cfRule type="containsText" priority="126" operator="containsText" id="{AD6FFF8C-7903-4A82-8657-7805CB34C153}">
            <xm:f>NOT(ISERROR(SEARCH($M$77,AB65)))</xm:f>
            <xm:f>$M$77</xm:f>
            <x14:dxf>
              <fill>
                <patternFill>
                  <bgColor rgb="FFFFC000"/>
                </patternFill>
              </fill>
            </x14:dxf>
          </x14:cfRule>
          <x14:cfRule type="containsText" priority="127" operator="containsText" id="{244C23F3-BBD0-4A1A-8CA4-5C6AB1026866}">
            <xm:f>NOT(ISERROR(SEARCH($M$76,AB65)))</xm:f>
            <xm:f>$M$76</xm:f>
            <x14:dxf>
              <fill>
                <patternFill>
                  <bgColor rgb="FFFFFF00"/>
                </patternFill>
              </fill>
            </x14:dxf>
          </x14:cfRule>
          <x14:cfRule type="containsText" priority="128" operator="containsText" id="{4A41215F-7D7A-4FAA-91F5-88BC7441EDE1}">
            <xm:f>NOT(ISERROR(SEARCH($M$75,AB65)))</xm:f>
            <xm:f>$M$75</xm:f>
            <x14:dxf>
              <fill>
                <patternFill>
                  <bgColor rgb="FF92D050"/>
                </patternFill>
              </fill>
            </x14:dxf>
          </x14:cfRule>
          <xm:sqref>AB65:AB69</xm:sqref>
        </x14:conditionalFormatting>
      </x14:conditionalFormattings>
    </ext>
    <ext xmlns:x14="http://schemas.microsoft.com/office/spreadsheetml/2009/9/main" uri="{CCE6A557-97BC-4b89-ADB6-D9C93CAAB3DF}">
      <x14:dataValidations xmlns:xm="http://schemas.microsoft.com/office/excel/2006/main" count="18">
        <x14:dataValidation type="list" allowBlank="1" showInputMessage="1" showErrorMessage="1" xr:uid="{00000000-0002-0000-0400-00000B000000}">
          <x14:formula1>
            <xm:f>'Clasificacion riesgo'!$B$3:$B$9</xm:f>
          </x14:formula1>
          <xm:sqref>G71</xm:sqref>
        </x14:dataValidation>
        <x14:dataValidation type="list" allowBlank="1" showInputMessage="1" showErrorMessage="1" xr:uid="{00000000-0002-0000-0400-00000C000000}">
          <x14:formula1>
            <xm:f>'Tabla probabiidad'!$B$5:$B$9</xm:f>
          </x14:formula1>
          <xm:sqref>I18 X56:X57 I56:I57 I71:I72 I65:I69 X65:X71 X59:X63 I11:I15 X11:X43 I20:I43 I45:I54 X45:X54 I59:I63</xm:sqref>
        </x14:dataValidation>
        <x14:dataValidation type="list" allowBlank="1" showInputMessage="1" showErrorMessage="1" xr:uid="{00000000-0002-0000-0400-00000D000000}">
          <x14:formula1>
            <xm:f>'Atributos controles'!$D$13:$D$15</xm:f>
          </x14:formula1>
          <xm:sqref>W11:W12</xm:sqref>
        </x14:dataValidation>
        <x14:dataValidation type="list" allowBlank="1" showInputMessage="1" showErrorMessage="1" xr:uid="{00000000-0002-0000-0400-00000E000000}">
          <x14:formula1>
            <xm:f>'Atributos controles'!$D$11:$D$12</xm:f>
          </x14:formula1>
          <xm:sqref>V11:V12</xm:sqref>
        </x14:dataValidation>
        <x14:dataValidation type="list" allowBlank="1" showInputMessage="1" showErrorMessage="1" xr:uid="{00000000-0002-0000-0400-00000F000000}">
          <x14:formula1>
            <xm:f>'Atributos controles'!$D$9:$D$10</xm:f>
          </x14:formula1>
          <xm:sqref>U11:U12</xm:sqref>
        </x14:dataValidation>
        <x14:dataValidation type="list" allowBlank="1" showInputMessage="1" showErrorMessage="1" xr:uid="{00000000-0002-0000-0400-000010000000}">
          <x14:formula1>
            <xm:f>'Atributos controles'!$D$7:$D$8</xm:f>
          </x14:formula1>
          <xm:sqref>S11:S15</xm:sqref>
        </x14:dataValidation>
        <x14:dataValidation type="list" allowBlank="1" showInputMessage="1" showErrorMessage="1" xr:uid="{00000000-0002-0000-0400-000011000000}">
          <x14:formula1>
            <xm:f>'Atributos controles'!$D$4:$D$6</xm:f>
          </x14:formula1>
          <xm:sqref>R11:R15</xm:sqref>
        </x14:dataValidation>
        <x14:dataValidation type="list" allowBlank="1" showInputMessage="1" showErrorMessage="1" xr:uid="{00000000-0002-0000-0400-000012000000}">
          <x14:formula1>
            <xm:f>'E:\UAEOS\TRABAJO EN CASA\MAPAS DE RIESGOS\RIESGOS 2021\MAPAS DE RIESGOS DE PROCESO 2021\MAPAS DE RIESGOS GUIA 2021\[MAPA_RIESGOS_PROGRAMAS Y PROYECTOS_UAEOS_2021.xlsx]Tabla probabiidad'!#REF!</xm:f>
          </x14:formula1>
          <xm:sqref>I16</xm:sqref>
        </x14:dataValidation>
        <x14:dataValidation type="list" allowBlank="1" showInputMessage="1" showErrorMessage="1" xr:uid="{00000000-0002-0000-0400-000013000000}">
          <x14:formula1>
            <xm:f>'E:\UAEOS\TRABAJO EN CASA\MAPAS DE RIESGOS\RIESGOS 2021\MAPAS DE RIESGOS DE PROCESO 2021\MAPAS DE RIESGOS GUIA 2021\[MAPA_RIESGOS_PROGRAMAS Y PROYECTOS_UAEOS_2021.xlsx]Atributos controles'!#REF!</xm:f>
          </x14:formula1>
          <xm:sqref>U16:W17 R16:S17</xm:sqref>
        </x14:dataValidation>
        <x14:dataValidation type="list" allowBlank="1" showInputMessage="1" showErrorMessage="1" xr:uid="{00000000-0002-0000-0400-000015000000}">
          <x14:formula1>
            <xm:f>'E:\UAEOS\TRABAJO EN CASA\MAPAS DE RIESGOS\RIESGOS 2021\MAPAS DE RIESGOS DE PROCESO 2021\MAPAS DE RIESGOS GUIA 2021\[MAPA_RIESGOS_SEGUIMIENTO Y MEDICION_UAEOS_2021.xlsx]Atributos controles'!#REF!</xm:f>
          </x14:formula1>
          <xm:sqref>U18:W20 R18:S20</xm:sqref>
        </x14:dataValidation>
        <x14:dataValidation type="list" allowBlank="1" showInputMessage="1" showErrorMessage="1" xr:uid="{00000000-0002-0000-0400-000018000000}">
          <x14:formula1>
            <xm:f>'E:\UAEOS\TRABAJO EN CASA\MAPAS DE RIESGOS\RIESGOS 2021\MAPAS DE RIESGOS DE PROCESO 2021\MAPAS DE RIESGOS GUIA 2021\[2020-11-10_Propuesta_Mapa_riesgos_RH_UAEOS.xlsx]Atributos controles'!#REF!</xm:f>
          </x14:formula1>
          <xm:sqref>U25:W29 R25:S29</xm:sqref>
        </x14:dataValidation>
        <x14:dataValidation type="list" allowBlank="1" showInputMessage="1" showErrorMessage="1" xr:uid="{00000000-0002-0000-0400-000019000000}">
          <x14:formula1>
            <xm:f>'E:\UAEOS\TRABAJO EN CASA\MAPAS DE RIESGOS\RIESGOS 2021\MAPAS DE RIESGOS DE PROCESO 2021\MAPAS DE RIESGOS GUIA 2021\[MAPA_RIESGOS_COMUNICACION_PRENSA_UAEOS_2021.xlsx]Atributos controles'!#REF!</xm:f>
          </x14:formula1>
          <xm:sqref>U30:W31 R30:S31</xm:sqref>
        </x14:dataValidation>
        <x14:dataValidation type="list" allowBlank="1" showInputMessage="1" showErrorMessage="1" xr:uid="{00000000-0002-0000-0400-00001C000000}">
          <x14:formula1>
            <xm:f>'C:\Users\Jorge\Documents\UAEOS\TRABAJO EN CASA\MAPAS DE RIESGOS\RIESGOS 2021\MAPAS DE RIESGOS DE PROCESO 2021\MAPAS DE RIESGOS GUIA 2021\[MAPA_RIESGOS_G_CONOCIMIENTO_CIUDADANO_UAEOS.xlsx]Atributos controles'!#REF!</xm:f>
          </x14:formula1>
          <xm:sqref>R21:S24 U21:W24</xm:sqref>
        </x14:dataValidation>
        <x14:dataValidation type="list" allowBlank="1" showInputMessage="1" showErrorMessage="1" xr:uid="{00000000-0002-0000-0400-00001E000000}">
          <x14:formula1>
            <xm:f>'E:\UAEOS\TRABAJO EN CASA\MAPAS DE RIESGOS\RIESGOS 2021\MAPAS DE RIESGOS DE PROCESO 2021\MAPAS DE RIESGOS GUIA 2021\[MAPA_RIESGOS_G_INFORMATICA_UAEOS_2021.xlsx]Atributos controles'!#REF!</xm:f>
          </x14:formula1>
          <xm:sqref>S50:S53 U50:W53</xm:sqref>
        </x14:dataValidation>
        <x14:dataValidation type="list" allowBlank="1" showInputMessage="1" showErrorMessage="1" xr:uid="{00000000-0002-0000-0400-000022000000}">
          <x14:formula1>
            <xm:f>'E:\UAEOS\TRABAJO EN CASA\MAPAS DE RIESGOS\RIESGOS 2021\MAPAS DE RIESGOS DE PROCESO 2021\MAPAS DE RIESGOS GUIA 2021\[MAPA_RIESGOS_G_MEJORAMIENTO_UAEOS_2021.xlsx]Atributos controles'!#REF!</xm:f>
          </x14:formula1>
          <xm:sqref>U63:W66 R63:S66</xm:sqref>
        </x14:dataValidation>
        <x14:dataValidation type="list" allowBlank="1" showInputMessage="1" showErrorMessage="1" xr:uid="{00000000-0002-0000-0400-000027000000}">
          <x14:formula1>
            <xm:f>'E:\UAEOS\TRABAJO EN CASA\MAPAS DE RIESGOS\RIESGOS 2021\MAPAS DE RIESGOS DE PROCESO 2021\MAPAS DE RIESGOS GUIA 2021\[MAPA_RIESGOS_G_OCI_UAEOS.xlsx]Atributos controles'!#REF!</xm:f>
          </x14:formula1>
          <xm:sqref>U67:W69 R67:S69</xm:sqref>
        </x14:dataValidation>
        <x14:dataValidation type="list" allowBlank="1" showInputMessage="1" showErrorMessage="1" xr:uid="{8E2A975E-0B2B-44B8-ADF7-22F918B6E5CB}">
          <x14:formula1>
            <xm:f>'Clasificacion riesgo'!$B$3:$B$12</xm:f>
          </x14:formula1>
          <xm:sqref>G65:G69 G56:G57 G43 G18 G45:G48 G11:G16 G20:G41 G50:G54 G59:G63</xm:sqref>
        </x14:dataValidation>
        <x14:dataValidation type="list" allowBlank="1" showInputMessage="1" showErrorMessage="1" xr:uid="{00000000-0002-0000-0400-000020000000}">
          <x14:formula1>
            <xm:f>'E:\UAEOS\TRABAJO EN CASA\MAPAS DE RIESGOS\RIESGOS 2021\MAPAS DE RIESGOS DE PROCESO 2021\MAPAS DE RIESGOS GUIA 2021\[MAPA_RIESGOS_G_CONTRACTUAL  JURIDICA_UAEOS_2021.xlsx]Atributos controles'!#REF!</xm:f>
          </x14:formula1>
          <xm:sqref>R54:S62 U54:W62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39"/>
  <sheetViews>
    <sheetView topLeftCell="F28" workbookViewId="0">
      <selection activeCell="Q29" sqref="Q29"/>
    </sheetView>
  </sheetViews>
  <sheetFormatPr baseColWidth="10" defaultRowHeight="16.5" x14ac:dyDescent="0.3"/>
  <cols>
    <col min="1" max="1" width="4" style="2" bestFit="1" customWidth="1"/>
    <col min="2" max="2" width="18.42578125" style="2" customWidth="1"/>
    <col min="3" max="3" width="27.85546875" style="2" customWidth="1"/>
    <col min="4" max="4" width="28.7109375" style="2" customWidth="1"/>
    <col min="5" max="5" width="46.5703125" style="1" customWidth="1"/>
    <col min="6" max="6" width="18.42578125" style="5" customWidth="1"/>
    <col min="7" max="7" width="20.28515625" style="1" customWidth="1"/>
    <col min="8" max="8" width="12.28515625" style="1" customWidth="1"/>
    <col min="9" max="9" width="8.42578125" style="1" customWidth="1"/>
    <col min="10" max="10" width="19.140625" style="1" customWidth="1"/>
    <col min="11" max="11" width="11.28515625" style="1" customWidth="1"/>
    <col min="12" max="12" width="7" style="1" customWidth="1"/>
    <col min="13" max="13" width="12.5703125" style="1" customWidth="1"/>
    <col min="14" max="14" width="5.855468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6" width="7" style="1" customWidth="1"/>
    <col min="27" max="28" width="7.140625" style="1" customWidth="1"/>
    <col min="29" max="29" width="7.28515625" style="1" customWidth="1"/>
    <col min="30" max="30" width="31.42578125" style="1" customWidth="1"/>
    <col min="31" max="31" width="21.85546875" style="1" customWidth="1"/>
    <col min="32" max="32" width="19.28515625" style="1" customWidth="1"/>
    <col min="33" max="34" width="18.5703125" style="1" customWidth="1"/>
    <col min="35" max="35" width="21" style="1" customWidth="1"/>
    <col min="36" max="38" width="11.42578125" style="1"/>
    <col min="39" max="39" width="31.5703125" style="1" customWidth="1"/>
    <col min="40" max="16384" width="11.42578125" style="1"/>
  </cols>
  <sheetData>
    <row r="1" spans="1:39" ht="29.25" customHeight="1" x14ac:dyDescent="0.3"/>
    <row r="2" spans="1:39" ht="39" customHeight="1" x14ac:dyDescent="0.3">
      <c r="B2" s="10"/>
    </row>
    <row r="3" spans="1:39" ht="39" customHeight="1" x14ac:dyDescent="0.3">
      <c r="B3" s="73" t="s">
        <v>135</v>
      </c>
    </row>
    <row r="4" spans="1:39" x14ac:dyDescent="0.3">
      <c r="A4" s="483" t="s">
        <v>45</v>
      </c>
      <c r="B4" s="484"/>
      <c r="C4" s="116" t="s">
        <v>215</v>
      </c>
      <c r="D4" s="12"/>
      <c r="E4" s="12"/>
      <c r="F4" s="13"/>
      <c r="G4" s="14"/>
      <c r="H4" s="13"/>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39" ht="30.75" customHeight="1" x14ac:dyDescent="0.3">
      <c r="A5" s="483" t="s">
        <v>47</v>
      </c>
      <c r="B5" s="484"/>
      <c r="C5" s="563" t="s">
        <v>216</v>
      </c>
      <c r="D5" s="564"/>
      <c r="E5" s="564"/>
      <c r="F5" s="564"/>
      <c r="G5" s="564"/>
      <c r="H5" s="564"/>
      <c r="I5" s="564"/>
      <c r="J5" s="564"/>
      <c r="K5" s="564"/>
      <c r="L5" s="564"/>
      <c r="M5" s="564"/>
      <c r="N5" s="565"/>
      <c r="O5" s="11"/>
      <c r="P5" s="11"/>
      <c r="Q5" s="11"/>
      <c r="R5" s="11"/>
      <c r="S5" s="11"/>
      <c r="T5" s="11"/>
      <c r="U5" s="11"/>
      <c r="V5" s="11"/>
      <c r="W5" s="11"/>
      <c r="X5" s="11"/>
      <c r="Y5" s="11"/>
      <c r="Z5" s="11"/>
      <c r="AA5" s="11"/>
      <c r="AB5" s="11"/>
      <c r="AC5" s="11"/>
      <c r="AD5" s="11"/>
      <c r="AE5" s="11"/>
      <c r="AF5" s="11"/>
      <c r="AG5" s="11"/>
      <c r="AH5" s="11"/>
      <c r="AI5" s="11"/>
    </row>
    <row r="6" spans="1:39" ht="32.25" customHeight="1" x14ac:dyDescent="0.3">
      <c r="A6" s="483" t="s">
        <v>46</v>
      </c>
      <c r="B6" s="484"/>
      <c r="C6" s="563" t="s">
        <v>217</v>
      </c>
      <c r="D6" s="564"/>
      <c r="E6" s="564"/>
      <c r="F6" s="564"/>
      <c r="G6" s="564"/>
      <c r="H6" s="564"/>
      <c r="I6" s="564"/>
      <c r="J6" s="564"/>
      <c r="K6" s="564"/>
      <c r="L6" s="564"/>
      <c r="M6" s="564"/>
      <c r="N6" s="565"/>
      <c r="O6" s="11"/>
      <c r="P6" s="11"/>
      <c r="Q6" s="11"/>
      <c r="R6" s="11"/>
      <c r="S6" s="11"/>
      <c r="T6" s="11"/>
      <c r="U6" s="11"/>
      <c r="V6" s="11"/>
      <c r="W6" s="11"/>
      <c r="X6" s="11"/>
      <c r="Y6" s="11"/>
      <c r="Z6" s="11"/>
      <c r="AA6" s="11"/>
      <c r="AB6" s="11"/>
      <c r="AC6" s="11"/>
      <c r="AD6" s="11"/>
      <c r="AE6" s="11"/>
      <c r="AF6" s="11"/>
      <c r="AG6" s="11"/>
      <c r="AH6" s="11"/>
      <c r="AI6" s="11"/>
    </row>
    <row r="7" spans="1:39" ht="32.25" customHeight="1" x14ac:dyDescent="0.3">
      <c r="A7" s="566" t="s">
        <v>229</v>
      </c>
      <c r="B7" s="567"/>
      <c r="C7" s="567"/>
      <c r="D7" s="567"/>
      <c r="E7" s="567"/>
      <c r="F7" s="567"/>
      <c r="G7" s="567"/>
      <c r="H7" s="566" t="s">
        <v>230</v>
      </c>
      <c r="I7" s="567"/>
      <c r="J7" s="567"/>
      <c r="K7" s="567"/>
      <c r="L7" s="567"/>
      <c r="M7" s="567"/>
      <c r="N7" s="481" t="s">
        <v>231</v>
      </c>
      <c r="O7" s="558"/>
      <c r="P7" s="558"/>
      <c r="Q7" s="558"/>
      <c r="R7" s="558"/>
      <c r="S7" s="558"/>
      <c r="T7" s="558"/>
      <c r="U7" s="558"/>
      <c r="V7" s="558"/>
      <c r="W7" s="558"/>
      <c r="X7" s="481" t="s">
        <v>232</v>
      </c>
      <c r="Y7" s="558"/>
      <c r="Z7" s="558"/>
      <c r="AA7" s="558"/>
      <c r="AB7" s="558"/>
      <c r="AC7" s="558"/>
      <c r="AD7" s="558" t="s">
        <v>36</v>
      </c>
      <c r="AE7" s="558"/>
      <c r="AF7" s="558"/>
      <c r="AG7" s="558"/>
      <c r="AH7" s="558"/>
      <c r="AI7" s="558"/>
    </row>
    <row r="8" spans="1:39" ht="16.5" customHeight="1" x14ac:dyDescent="0.3">
      <c r="A8" s="543" t="s">
        <v>0</v>
      </c>
      <c r="B8" s="571" t="s">
        <v>2</v>
      </c>
      <c r="C8" s="511" t="s">
        <v>3</v>
      </c>
      <c r="D8" s="511" t="s">
        <v>44</v>
      </c>
      <c r="E8" s="572" t="s">
        <v>1</v>
      </c>
      <c r="F8" s="549" t="s">
        <v>128</v>
      </c>
      <c r="G8" s="511" t="s">
        <v>142</v>
      </c>
      <c r="H8" s="527" t="s">
        <v>35</v>
      </c>
      <c r="I8" s="509" t="s">
        <v>5</v>
      </c>
      <c r="J8" s="549" t="s">
        <v>263</v>
      </c>
      <c r="K8" s="510" t="s">
        <v>48</v>
      </c>
      <c r="L8" s="509" t="s">
        <v>5</v>
      </c>
      <c r="M8" s="511" t="s">
        <v>50</v>
      </c>
      <c r="N8" s="493" t="s">
        <v>12</v>
      </c>
      <c r="O8" s="512" t="s">
        <v>140</v>
      </c>
      <c r="P8" s="512" t="s">
        <v>13</v>
      </c>
      <c r="Q8" s="512"/>
      <c r="R8" s="485" t="s">
        <v>9</v>
      </c>
      <c r="S8" s="516"/>
      <c r="T8" s="516"/>
      <c r="U8" s="516"/>
      <c r="V8" s="516"/>
      <c r="W8" s="486"/>
      <c r="X8" s="519" t="s">
        <v>234</v>
      </c>
      <c r="Y8" s="521" t="s">
        <v>5</v>
      </c>
      <c r="Z8" s="519" t="s">
        <v>233</v>
      </c>
      <c r="AA8" s="521" t="s">
        <v>5</v>
      </c>
      <c r="AB8" s="523" t="s">
        <v>194</v>
      </c>
      <c r="AC8" s="493" t="s">
        <v>31</v>
      </c>
      <c r="AD8" s="512" t="s">
        <v>36</v>
      </c>
      <c r="AE8" s="512" t="s">
        <v>37</v>
      </c>
      <c r="AF8" s="512" t="s">
        <v>38</v>
      </c>
      <c r="AG8" s="512" t="s">
        <v>40</v>
      </c>
      <c r="AH8" s="512" t="s">
        <v>39</v>
      </c>
      <c r="AI8" s="512" t="s">
        <v>41</v>
      </c>
    </row>
    <row r="9" spans="1:39" s="75" customFormat="1" ht="63" customHeight="1" x14ac:dyDescent="0.25">
      <c r="A9" s="544"/>
      <c r="B9" s="571"/>
      <c r="C9" s="512"/>
      <c r="D9" s="512"/>
      <c r="E9" s="571"/>
      <c r="F9" s="511"/>
      <c r="G9" s="512"/>
      <c r="H9" s="511"/>
      <c r="I9" s="481"/>
      <c r="J9" s="511"/>
      <c r="K9" s="481"/>
      <c r="L9" s="481"/>
      <c r="M9" s="512"/>
      <c r="N9" s="494"/>
      <c r="O9" s="512"/>
      <c r="P9" s="115" t="s">
        <v>4</v>
      </c>
      <c r="Q9" s="115" t="s">
        <v>2</v>
      </c>
      <c r="R9" s="9" t="s">
        <v>14</v>
      </c>
      <c r="S9" s="9" t="s">
        <v>18</v>
      </c>
      <c r="T9" s="9" t="s">
        <v>30</v>
      </c>
      <c r="U9" s="9" t="s">
        <v>19</v>
      </c>
      <c r="V9" s="9" t="s">
        <v>22</v>
      </c>
      <c r="W9" s="9" t="s">
        <v>25</v>
      </c>
      <c r="X9" s="520"/>
      <c r="Y9" s="522"/>
      <c r="Z9" s="520"/>
      <c r="AA9" s="522"/>
      <c r="AB9" s="523"/>
      <c r="AC9" s="494"/>
      <c r="AD9" s="512"/>
      <c r="AE9" s="512"/>
      <c r="AF9" s="512"/>
      <c r="AG9" s="512"/>
      <c r="AH9" s="512"/>
      <c r="AI9" s="512"/>
    </row>
    <row r="10" spans="1:39" s="3" customFormat="1" ht="133.5" customHeight="1" x14ac:dyDescent="0.25">
      <c r="A10" s="537">
        <v>1</v>
      </c>
      <c r="B10" s="505" t="s">
        <v>145</v>
      </c>
      <c r="C10" s="501" t="s">
        <v>228</v>
      </c>
      <c r="D10" s="501" t="s">
        <v>227</v>
      </c>
      <c r="E10" s="501" t="s">
        <v>226</v>
      </c>
      <c r="F10" s="490" t="s">
        <v>89</v>
      </c>
      <c r="G10" s="505">
        <v>2</v>
      </c>
      <c r="H10" s="507" t="s">
        <v>93</v>
      </c>
      <c r="I10" s="529">
        <v>0.2</v>
      </c>
      <c r="J10" s="501"/>
      <c r="K10" s="529" t="s">
        <v>8</v>
      </c>
      <c r="L10" s="529">
        <v>0.8</v>
      </c>
      <c r="M10" s="573" t="s">
        <v>100</v>
      </c>
      <c r="N10" s="6">
        <v>1</v>
      </c>
      <c r="O10" s="16" t="s">
        <v>237</v>
      </c>
      <c r="P10" s="165" t="s">
        <v>29</v>
      </c>
      <c r="Q10" s="165" t="s">
        <v>29</v>
      </c>
      <c r="R10" s="19" t="s">
        <v>15</v>
      </c>
      <c r="S10" s="19" t="s">
        <v>10</v>
      </c>
      <c r="T10" s="166">
        <v>0.4</v>
      </c>
      <c r="U10" s="19" t="s">
        <v>20</v>
      </c>
      <c r="V10" s="19" t="s">
        <v>23</v>
      </c>
      <c r="W10" s="19" t="s">
        <v>27</v>
      </c>
      <c r="X10" s="167" t="s">
        <v>94</v>
      </c>
      <c r="Y10" s="190">
        <v>4.8000000000000001E-2</v>
      </c>
      <c r="Z10" s="184" t="s">
        <v>97</v>
      </c>
      <c r="AA10" s="168">
        <v>1</v>
      </c>
      <c r="AB10" s="72" t="s">
        <v>100</v>
      </c>
      <c r="AC10" s="181" t="s">
        <v>32</v>
      </c>
      <c r="AD10" s="169" t="s">
        <v>224</v>
      </c>
      <c r="AE10" s="191" t="s">
        <v>261</v>
      </c>
      <c r="AF10" s="20" t="s">
        <v>221</v>
      </c>
      <c r="AG10" s="182" t="s">
        <v>262</v>
      </c>
      <c r="AH10" s="7"/>
      <c r="AI10" s="6"/>
      <c r="AM10" s="216" t="s">
        <v>236</v>
      </c>
    </row>
    <row r="11" spans="1:39" s="3" customFormat="1" ht="108" customHeight="1" x14ac:dyDescent="0.25">
      <c r="A11" s="536"/>
      <c r="B11" s="506"/>
      <c r="C11" s="502"/>
      <c r="D11" s="502"/>
      <c r="E11" s="502"/>
      <c r="F11" s="492"/>
      <c r="G11" s="506"/>
      <c r="H11" s="515"/>
      <c r="I11" s="531"/>
      <c r="J11" s="502"/>
      <c r="K11" s="531"/>
      <c r="L11" s="531"/>
      <c r="M11" s="574"/>
      <c r="N11" s="6">
        <v>2</v>
      </c>
      <c r="O11" s="16" t="s">
        <v>238</v>
      </c>
      <c r="P11" s="165"/>
      <c r="Q11" s="165"/>
      <c r="R11" s="19"/>
      <c r="S11" s="19"/>
      <c r="T11" s="166"/>
      <c r="U11" s="19"/>
      <c r="V11" s="19"/>
      <c r="W11" s="19"/>
      <c r="X11" s="203"/>
      <c r="Y11" s="190"/>
      <c r="Z11" s="204"/>
      <c r="AA11" s="168"/>
      <c r="AB11" s="72"/>
      <c r="AC11" s="181"/>
      <c r="AD11" s="169"/>
      <c r="AE11" s="191"/>
      <c r="AF11" s="20"/>
      <c r="AG11" s="182"/>
      <c r="AH11" s="7"/>
      <c r="AI11" s="6"/>
      <c r="AM11" s="185"/>
    </row>
    <row r="12" spans="1:39" ht="83.25" customHeight="1" x14ac:dyDescent="0.3">
      <c r="A12" s="6">
        <v>2</v>
      </c>
      <c r="B12" s="169" t="s">
        <v>141</v>
      </c>
      <c r="C12" s="16" t="s">
        <v>223</v>
      </c>
      <c r="D12" s="16" t="s">
        <v>241</v>
      </c>
      <c r="E12" s="16" t="s">
        <v>240</v>
      </c>
      <c r="F12" s="69" t="s">
        <v>81</v>
      </c>
      <c r="G12" s="7">
        <v>12</v>
      </c>
      <c r="H12" s="193" t="s">
        <v>94</v>
      </c>
      <c r="I12" s="8">
        <v>0.4</v>
      </c>
      <c r="J12" s="202"/>
      <c r="K12" s="215" t="s">
        <v>8</v>
      </c>
      <c r="L12" s="8">
        <v>0.2</v>
      </c>
      <c r="M12" s="227" t="s">
        <v>100</v>
      </c>
      <c r="N12" s="6">
        <v>2</v>
      </c>
      <c r="O12" s="121" t="s">
        <v>242</v>
      </c>
      <c r="P12" s="6" t="s">
        <v>29</v>
      </c>
      <c r="Q12" s="6" t="s">
        <v>29</v>
      </c>
      <c r="R12" s="19" t="s">
        <v>17</v>
      </c>
      <c r="S12" s="19" t="s">
        <v>10</v>
      </c>
      <c r="T12" s="166">
        <v>0.2</v>
      </c>
      <c r="U12" s="19" t="s">
        <v>20</v>
      </c>
      <c r="V12" s="19" t="s">
        <v>23</v>
      </c>
      <c r="W12" s="19" t="s">
        <v>27</v>
      </c>
      <c r="X12" s="179" t="s">
        <v>93</v>
      </c>
      <c r="Y12" s="166">
        <f>'Calculos Controles'!C15</f>
        <v>0.12</v>
      </c>
      <c r="Z12" s="179" t="s">
        <v>167</v>
      </c>
      <c r="AA12" s="174">
        <v>0.2</v>
      </c>
      <c r="AB12" s="78" t="s">
        <v>102</v>
      </c>
      <c r="AC12" s="181" t="s">
        <v>32</v>
      </c>
      <c r="AD12" s="169" t="s">
        <v>245</v>
      </c>
      <c r="AE12" s="7" t="s">
        <v>246</v>
      </c>
      <c r="AF12" s="20" t="s">
        <v>221</v>
      </c>
      <c r="AG12" s="182" t="s">
        <v>222</v>
      </c>
      <c r="AH12" s="6"/>
      <c r="AI12" s="6"/>
    </row>
    <row r="13" spans="1:39" ht="108.75" customHeight="1" x14ac:dyDescent="0.3">
      <c r="A13" s="6">
        <v>3</v>
      </c>
      <c r="B13" s="169" t="s">
        <v>250</v>
      </c>
      <c r="C13" s="16" t="s">
        <v>249</v>
      </c>
      <c r="D13" s="16" t="s">
        <v>247</v>
      </c>
      <c r="E13" s="16" t="s">
        <v>248</v>
      </c>
      <c r="F13" s="69" t="s">
        <v>81</v>
      </c>
      <c r="G13" s="7">
        <v>32</v>
      </c>
      <c r="H13" s="193" t="s">
        <v>195</v>
      </c>
      <c r="I13" s="8">
        <v>0.6</v>
      </c>
      <c r="J13" s="202"/>
      <c r="K13" s="215" t="s">
        <v>8</v>
      </c>
      <c r="L13" s="8">
        <v>0.8</v>
      </c>
      <c r="M13" s="227" t="s">
        <v>100</v>
      </c>
      <c r="N13" s="6">
        <v>3</v>
      </c>
      <c r="O13" s="121" t="s">
        <v>252</v>
      </c>
      <c r="P13" s="6" t="s">
        <v>29</v>
      </c>
      <c r="Q13" s="6" t="s">
        <v>29</v>
      </c>
      <c r="R13" s="19" t="s">
        <v>16</v>
      </c>
      <c r="S13" s="19" t="s">
        <v>10</v>
      </c>
      <c r="T13" s="173">
        <v>0.6</v>
      </c>
      <c r="U13" s="19" t="s">
        <v>20</v>
      </c>
      <c r="V13" s="19" t="s">
        <v>23</v>
      </c>
      <c r="W13" s="19" t="s">
        <v>26</v>
      </c>
      <c r="X13" s="74" t="s">
        <v>195</v>
      </c>
      <c r="Y13" s="175">
        <v>0.42</v>
      </c>
      <c r="Z13" s="184" t="s">
        <v>251</v>
      </c>
      <c r="AA13" s="175">
        <v>0.8</v>
      </c>
      <c r="AB13" s="72" t="s">
        <v>100</v>
      </c>
      <c r="AC13" s="181" t="s">
        <v>218</v>
      </c>
      <c r="AD13" s="169" t="s">
        <v>254</v>
      </c>
      <c r="AE13" s="7" t="s">
        <v>255</v>
      </c>
      <c r="AF13" s="6" t="s">
        <v>221</v>
      </c>
      <c r="AG13" s="182" t="s">
        <v>222</v>
      </c>
      <c r="AH13" s="6"/>
      <c r="AI13" s="6"/>
    </row>
    <row r="14" spans="1:39" ht="115.5" customHeight="1" x14ac:dyDescent="0.3">
      <c r="A14" s="6">
        <v>4</v>
      </c>
      <c r="B14" s="169"/>
      <c r="C14" s="7"/>
      <c r="D14" s="16"/>
      <c r="E14" s="16"/>
      <c r="F14" s="69"/>
      <c r="G14" s="7">
        <v>2</v>
      </c>
      <c r="H14" s="193"/>
      <c r="I14" s="8">
        <v>0.4</v>
      </c>
      <c r="J14" s="202"/>
      <c r="K14" s="218"/>
      <c r="L14" s="8">
        <v>0.6</v>
      </c>
      <c r="M14" s="228"/>
      <c r="N14" s="7">
        <v>4</v>
      </c>
      <c r="O14" s="122"/>
      <c r="P14" s="7" t="s">
        <v>29</v>
      </c>
      <c r="Q14" s="7" t="s">
        <v>29</v>
      </c>
      <c r="R14" s="19" t="s">
        <v>15</v>
      </c>
      <c r="S14" s="19" t="s">
        <v>11</v>
      </c>
      <c r="T14" s="173">
        <v>0.5</v>
      </c>
      <c r="U14" s="19" t="s">
        <v>20</v>
      </c>
      <c r="V14" s="19" t="s">
        <v>23</v>
      </c>
      <c r="W14" s="19" t="s">
        <v>26</v>
      </c>
      <c r="X14" s="176" t="s">
        <v>213</v>
      </c>
      <c r="Y14" s="166">
        <v>0.2</v>
      </c>
      <c r="Z14" s="74" t="s">
        <v>101</v>
      </c>
      <c r="AA14" s="166">
        <v>0.5</v>
      </c>
      <c r="AB14" s="74" t="s">
        <v>101</v>
      </c>
      <c r="AC14" s="181"/>
      <c r="AD14" s="7"/>
      <c r="AE14" s="7"/>
      <c r="AF14" s="7"/>
      <c r="AG14" s="182" t="s">
        <v>222</v>
      </c>
      <c r="AH14" s="7"/>
      <c r="AI14" s="7"/>
    </row>
    <row r="15" spans="1:39" ht="117" customHeight="1" x14ac:dyDescent="0.3">
      <c r="A15" s="6">
        <v>5</v>
      </c>
      <c r="B15" s="169"/>
      <c r="C15" s="79"/>
      <c r="D15" s="79"/>
      <c r="E15" s="79"/>
      <c r="F15" s="69"/>
      <c r="G15" s="7">
        <v>35</v>
      </c>
      <c r="H15" s="193"/>
      <c r="I15" s="8">
        <v>0.6</v>
      </c>
      <c r="J15" s="202"/>
      <c r="K15" s="218"/>
      <c r="L15" s="8">
        <v>0.4</v>
      </c>
      <c r="M15" s="224"/>
      <c r="N15" s="7">
        <v>5</v>
      </c>
      <c r="O15" s="122"/>
      <c r="P15" s="7"/>
      <c r="Q15" s="7"/>
      <c r="R15" s="7"/>
      <c r="S15" s="7"/>
      <c r="T15" s="7"/>
      <c r="U15" s="7"/>
      <c r="V15" s="7"/>
      <c r="W15" s="7"/>
      <c r="X15" s="7"/>
      <c r="Y15" s="118"/>
      <c r="Z15" s="7"/>
      <c r="AA15" s="118"/>
      <c r="AB15" s="7"/>
      <c r="AC15" s="181"/>
      <c r="AD15" s="7"/>
      <c r="AE15" s="7"/>
      <c r="AF15" s="7"/>
      <c r="AG15" s="182" t="s">
        <v>222</v>
      </c>
      <c r="AH15" s="7"/>
      <c r="AI15" s="7"/>
    </row>
    <row r="16" spans="1:39" ht="85.5" customHeight="1" x14ac:dyDescent="0.3">
      <c r="A16" s="6">
        <v>7</v>
      </c>
      <c r="B16" s="7"/>
      <c r="C16" s="7"/>
      <c r="D16" s="16"/>
      <c r="E16" s="117"/>
      <c r="F16" s="69"/>
      <c r="G16" s="7"/>
      <c r="H16" s="193"/>
      <c r="I16" s="7"/>
      <c r="J16" s="202"/>
      <c r="K16" s="218"/>
      <c r="L16" s="7"/>
      <c r="M16" s="224"/>
      <c r="N16" s="7"/>
      <c r="O16" s="7"/>
      <c r="P16" s="7"/>
      <c r="Q16" s="7"/>
      <c r="R16" s="7"/>
      <c r="S16" s="7"/>
      <c r="T16" s="7"/>
      <c r="U16" s="7"/>
      <c r="V16" s="7"/>
      <c r="W16" s="7"/>
      <c r="X16" s="7"/>
      <c r="Y16" s="7"/>
      <c r="Z16" s="7"/>
      <c r="AA16" s="118"/>
      <c r="AB16" s="7"/>
      <c r="AC16" s="181"/>
      <c r="AD16" s="7"/>
      <c r="AE16" s="7"/>
      <c r="AF16" s="7"/>
      <c r="AG16" s="182" t="s">
        <v>222</v>
      </c>
      <c r="AH16" s="7"/>
      <c r="AI16" s="7"/>
    </row>
    <row r="17" spans="1:35" ht="33" x14ac:dyDescent="0.3">
      <c r="A17" s="6">
        <v>8</v>
      </c>
      <c r="B17" s="7"/>
      <c r="C17" s="7"/>
      <c r="D17" s="7"/>
      <c r="E17" s="7"/>
      <c r="F17" s="69"/>
      <c r="G17" s="7"/>
      <c r="H17" s="193"/>
      <c r="I17" s="7"/>
      <c r="J17" s="202"/>
      <c r="K17" s="218"/>
      <c r="L17" s="7"/>
      <c r="M17" s="224"/>
      <c r="N17" s="7"/>
      <c r="O17" s="7"/>
      <c r="P17" s="7"/>
      <c r="Q17" s="7"/>
      <c r="R17" s="7"/>
      <c r="S17" s="7"/>
      <c r="T17" s="7"/>
      <c r="U17" s="7"/>
      <c r="V17" s="7"/>
      <c r="W17" s="7"/>
      <c r="X17" s="7"/>
      <c r="Y17" s="7"/>
      <c r="Z17" s="7"/>
      <c r="AA17" s="7"/>
      <c r="AB17" s="7"/>
      <c r="AC17" s="181"/>
      <c r="AD17" s="7"/>
      <c r="AE17" s="7"/>
      <c r="AF17" s="7"/>
      <c r="AG17" s="182" t="s">
        <v>222</v>
      </c>
      <c r="AH17" s="7"/>
      <c r="AI17" s="7"/>
    </row>
    <row r="18" spans="1:35" ht="33" x14ac:dyDescent="0.3">
      <c r="A18" s="6">
        <v>9</v>
      </c>
      <c r="B18" s="7"/>
      <c r="C18" s="7"/>
      <c r="D18" s="7"/>
      <c r="E18" s="7"/>
      <c r="F18" s="69"/>
      <c r="G18" s="7"/>
      <c r="H18" s="193"/>
      <c r="I18" s="7"/>
      <c r="J18" s="202"/>
      <c r="K18" s="218"/>
      <c r="L18" s="7"/>
      <c r="M18" s="224"/>
      <c r="N18" s="7"/>
      <c r="O18" s="7"/>
      <c r="P18" s="7"/>
      <c r="Q18" s="7"/>
      <c r="R18" s="7"/>
      <c r="S18" s="7"/>
      <c r="T18" s="7"/>
      <c r="U18" s="7"/>
      <c r="V18" s="7"/>
      <c r="W18" s="7"/>
      <c r="X18" s="7"/>
      <c r="Y18" s="7"/>
      <c r="Z18" s="7"/>
      <c r="AA18" s="7"/>
      <c r="AB18" s="7"/>
      <c r="AC18" s="7"/>
      <c r="AD18" s="7"/>
      <c r="AE18" s="7"/>
      <c r="AF18" s="7"/>
      <c r="AG18" s="182" t="s">
        <v>222</v>
      </c>
      <c r="AH18" s="7"/>
      <c r="AI18" s="7"/>
    </row>
    <row r="19" spans="1:35" ht="33" x14ac:dyDescent="0.3">
      <c r="A19" s="6">
        <v>10</v>
      </c>
      <c r="B19" s="7"/>
      <c r="C19" s="7"/>
      <c r="D19" s="7"/>
      <c r="E19" s="7"/>
      <c r="F19" s="69"/>
      <c r="G19" s="7"/>
      <c r="H19" s="193"/>
      <c r="I19" s="7"/>
      <c r="J19" s="202"/>
      <c r="K19" s="218"/>
      <c r="L19" s="7"/>
      <c r="M19" s="224"/>
      <c r="N19" s="7"/>
      <c r="O19" s="7"/>
      <c r="P19" s="7"/>
      <c r="Q19" s="7"/>
      <c r="R19" s="7"/>
      <c r="S19" s="7"/>
      <c r="T19" s="7"/>
      <c r="U19" s="7"/>
      <c r="V19" s="7"/>
      <c r="W19" s="7"/>
      <c r="X19" s="7"/>
      <c r="Y19" s="7"/>
      <c r="Z19" s="7"/>
      <c r="AA19" s="7"/>
      <c r="AB19" s="7"/>
      <c r="AC19" s="7"/>
      <c r="AD19" s="7"/>
      <c r="AE19" s="7"/>
      <c r="AF19" s="7"/>
      <c r="AG19" s="182" t="s">
        <v>222</v>
      </c>
      <c r="AH19" s="7"/>
      <c r="AI19" s="7"/>
    </row>
    <row r="20" spans="1:35" ht="33" x14ac:dyDescent="0.3">
      <c r="A20" s="6">
        <v>11</v>
      </c>
      <c r="B20" s="7"/>
      <c r="C20" s="7"/>
      <c r="D20" s="7"/>
      <c r="E20" s="7"/>
      <c r="F20" s="69"/>
      <c r="G20" s="7"/>
      <c r="H20" s="193"/>
      <c r="I20" s="7"/>
      <c r="J20" s="202"/>
      <c r="K20" s="218"/>
      <c r="L20" s="7"/>
      <c r="M20" s="224"/>
      <c r="N20" s="7"/>
      <c r="O20" s="7"/>
      <c r="P20" s="7"/>
      <c r="Q20" s="7"/>
      <c r="R20" s="7"/>
      <c r="S20" s="7"/>
      <c r="T20" s="7"/>
      <c r="U20" s="7"/>
      <c r="V20" s="7"/>
      <c r="W20" s="7"/>
      <c r="X20" s="7"/>
      <c r="Y20" s="7"/>
      <c r="Z20" s="7"/>
      <c r="AA20" s="7"/>
      <c r="AB20" s="7"/>
      <c r="AC20" s="7"/>
      <c r="AD20" s="7"/>
      <c r="AE20" s="7"/>
      <c r="AF20" s="7"/>
      <c r="AG20" s="182" t="s">
        <v>222</v>
      </c>
      <c r="AH20" s="7"/>
      <c r="AI20" s="7"/>
    </row>
    <row r="21" spans="1:35" ht="33" x14ac:dyDescent="0.3">
      <c r="A21" s="6">
        <v>12</v>
      </c>
      <c r="B21" s="7"/>
      <c r="C21" s="7"/>
      <c r="D21" s="7"/>
      <c r="E21" s="7"/>
      <c r="F21" s="69"/>
      <c r="G21" s="7"/>
      <c r="H21" s="193"/>
      <c r="I21" s="7"/>
      <c r="J21" s="202"/>
      <c r="K21" s="218"/>
      <c r="L21" s="7"/>
      <c r="M21" s="224"/>
      <c r="N21" s="7"/>
      <c r="O21" s="7"/>
      <c r="P21" s="7"/>
      <c r="Q21" s="7"/>
      <c r="R21" s="7"/>
      <c r="S21" s="7"/>
      <c r="T21" s="7"/>
      <c r="U21" s="7"/>
      <c r="V21" s="7"/>
      <c r="W21" s="7"/>
      <c r="X21" s="7"/>
      <c r="Y21" s="7"/>
      <c r="Z21" s="7"/>
      <c r="AA21" s="7"/>
      <c r="AB21" s="7"/>
      <c r="AC21" s="7"/>
      <c r="AD21" s="7"/>
      <c r="AE21" s="7"/>
      <c r="AF21" s="7"/>
      <c r="AG21" s="182" t="s">
        <v>222</v>
      </c>
      <c r="AH21" s="7"/>
      <c r="AI21" s="7"/>
    </row>
    <row r="22" spans="1:35" x14ac:dyDescent="0.3">
      <c r="H22" s="193"/>
      <c r="M22" s="11"/>
    </row>
    <row r="23" spans="1:35" x14ac:dyDescent="0.3">
      <c r="H23" s="193"/>
      <c r="M23" s="11"/>
    </row>
    <row r="24" spans="1:35" x14ac:dyDescent="0.3">
      <c r="H24" s="193"/>
      <c r="M24" s="11"/>
      <c r="AD24" s="1" t="s">
        <v>220</v>
      </c>
    </row>
    <row r="25" spans="1:35" x14ac:dyDescent="0.3">
      <c r="H25" s="200"/>
      <c r="M25" s="11"/>
    </row>
    <row r="26" spans="1:35" x14ac:dyDescent="0.3">
      <c r="AD26" s="1" t="s">
        <v>32</v>
      </c>
    </row>
    <row r="28" spans="1:35" ht="36" customHeight="1" x14ac:dyDescent="0.3">
      <c r="H28" s="533" t="s">
        <v>235</v>
      </c>
      <c r="I28" s="533"/>
      <c r="J28" s="205"/>
      <c r="K28" s="534" t="s">
        <v>256</v>
      </c>
      <c r="L28" s="534"/>
      <c r="M28" s="207" t="s">
        <v>260</v>
      </c>
      <c r="O28" s="231" t="s">
        <v>134</v>
      </c>
      <c r="AD28" s="1" t="s">
        <v>33</v>
      </c>
    </row>
    <row r="29" spans="1:35" x14ac:dyDescent="0.3">
      <c r="H29" s="194" t="s">
        <v>93</v>
      </c>
      <c r="I29" s="195">
        <v>0.2</v>
      </c>
      <c r="J29" s="225"/>
      <c r="K29" s="219" t="s">
        <v>167</v>
      </c>
      <c r="L29" s="195">
        <v>0.2</v>
      </c>
      <c r="M29" s="208" t="s">
        <v>102</v>
      </c>
      <c r="O29" s="229" t="s">
        <v>178</v>
      </c>
      <c r="AD29" s="1" t="s">
        <v>218</v>
      </c>
    </row>
    <row r="30" spans="1:35" ht="33" x14ac:dyDescent="0.3">
      <c r="H30" s="217" t="s">
        <v>94</v>
      </c>
      <c r="I30" s="195">
        <v>0.4</v>
      </c>
      <c r="J30" s="225"/>
      <c r="K30" s="220" t="s">
        <v>103</v>
      </c>
      <c r="L30" s="195">
        <v>0.4</v>
      </c>
      <c r="M30" s="209" t="s">
        <v>101</v>
      </c>
      <c r="O30" s="230" t="s">
        <v>179</v>
      </c>
      <c r="AD30" s="1" t="s">
        <v>219</v>
      </c>
    </row>
    <row r="31" spans="1:35" ht="33" x14ac:dyDescent="0.3">
      <c r="H31" s="196" t="s">
        <v>195</v>
      </c>
      <c r="I31" s="195">
        <v>0.6</v>
      </c>
      <c r="J31" s="225"/>
      <c r="K31" s="221" t="s">
        <v>101</v>
      </c>
      <c r="L31" s="195">
        <v>0.6</v>
      </c>
      <c r="M31" s="226" t="s">
        <v>100</v>
      </c>
      <c r="O31" s="230" t="s">
        <v>180</v>
      </c>
      <c r="AD31" s="1" t="s">
        <v>34</v>
      </c>
    </row>
    <row r="32" spans="1:35" ht="33" x14ac:dyDescent="0.3">
      <c r="H32" s="197" t="s">
        <v>7</v>
      </c>
      <c r="I32" s="195">
        <v>0.8</v>
      </c>
      <c r="J32" s="225"/>
      <c r="K32" s="222" t="s">
        <v>8</v>
      </c>
      <c r="L32" s="195">
        <v>0.8</v>
      </c>
      <c r="M32" s="211" t="s">
        <v>99</v>
      </c>
      <c r="O32" s="230" t="s">
        <v>181</v>
      </c>
    </row>
    <row r="33" spans="8:15" ht="33" x14ac:dyDescent="0.3">
      <c r="H33" s="198" t="s">
        <v>95</v>
      </c>
      <c r="I33" s="195">
        <v>1</v>
      </c>
      <c r="J33" s="225"/>
      <c r="K33" s="223" t="s">
        <v>104</v>
      </c>
      <c r="L33" s="195">
        <v>1</v>
      </c>
      <c r="M33" s="206"/>
      <c r="O33" s="230" t="s">
        <v>182</v>
      </c>
    </row>
    <row r="34" spans="8:15" ht="18" x14ac:dyDescent="0.3">
      <c r="O34" s="232" t="s">
        <v>96</v>
      </c>
    </row>
    <row r="35" spans="8:15" ht="33" x14ac:dyDescent="0.3">
      <c r="O35" s="229" t="s">
        <v>183</v>
      </c>
    </row>
    <row r="36" spans="8:15" ht="49.5" x14ac:dyDescent="0.3">
      <c r="O36" s="230" t="s">
        <v>184</v>
      </c>
    </row>
    <row r="37" spans="8:15" ht="33" x14ac:dyDescent="0.3">
      <c r="O37" s="230" t="s">
        <v>185</v>
      </c>
    </row>
    <row r="38" spans="8:15" ht="66" x14ac:dyDescent="0.3">
      <c r="O38" s="230" t="s">
        <v>186</v>
      </c>
    </row>
    <row r="39" spans="8:15" ht="49.5" x14ac:dyDescent="0.3">
      <c r="O39" s="230" t="s">
        <v>187</v>
      </c>
    </row>
  </sheetData>
  <mergeCells count="54">
    <mergeCell ref="I10:I11"/>
    <mergeCell ref="K10:K11"/>
    <mergeCell ref="L10:L11"/>
    <mergeCell ref="M10:M11"/>
    <mergeCell ref="H28:I28"/>
    <mergeCell ref="K28:L28"/>
    <mergeCell ref="J10:J11"/>
    <mergeCell ref="AH8:AH9"/>
    <mergeCell ref="AI8:AI9"/>
    <mergeCell ref="A10:A11"/>
    <mergeCell ref="B10:B11"/>
    <mergeCell ref="C10:C11"/>
    <mergeCell ref="D10:D11"/>
    <mergeCell ref="E10:E11"/>
    <mergeCell ref="F10:F11"/>
    <mergeCell ref="G10:G11"/>
    <mergeCell ref="H10:H11"/>
    <mergeCell ref="AB8:AB9"/>
    <mergeCell ref="AC8:AC9"/>
    <mergeCell ref="AD8:AD9"/>
    <mergeCell ref="AE8:AE9"/>
    <mergeCell ref="AF8:AF9"/>
    <mergeCell ref="AG8:AG9"/>
    <mergeCell ref="P8:Q8"/>
    <mergeCell ref="R8:W8"/>
    <mergeCell ref="X8:X9"/>
    <mergeCell ref="Y8:Y9"/>
    <mergeCell ref="Z8:Z9"/>
    <mergeCell ref="K8:K9"/>
    <mergeCell ref="L8:L9"/>
    <mergeCell ref="M8:M9"/>
    <mergeCell ref="N8:N9"/>
    <mergeCell ref="O8:O9"/>
    <mergeCell ref="X7:AC7"/>
    <mergeCell ref="AD7:AI7"/>
    <mergeCell ref="A8:A9"/>
    <mergeCell ref="B8:B9"/>
    <mergeCell ref="C8:C9"/>
    <mergeCell ref="D8:D9"/>
    <mergeCell ref="E8:E9"/>
    <mergeCell ref="F8:F9"/>
    <mergeCell ref="G8:G9"/>
    <mergeCell ref="H8:H9"/>
    <mergeCell ref="A7:G7"/>
    <mergeCell ref="H7:M7"/>
    <mergeCell ref="N7:W7"/>
    <mergeCell ref="J8:J9"/>
    <mergeCell ref="AA8:AA9"/>
    <mergeCell ref="I8:I9"/>
    <mergeCell ref="A4:B4"/>
    <mergeCell ref="A5:B5"/>
    <mergeCell ref="C5:N5"/>
    <mergeCell ref="A6:B6"/>
    <mergeCell ref="C6:N6"/>
  </mergeCells>
  <conditionalFormatting sqref="I10">
    <cfRule type="cellIs" dxfId="290" priority="41" operator="equal">
      <formula>$H$10</formula>
    </cfRule>
  </conditionalFormatting>
  <dataValidations count="5">
    <dataValidation type="list" allowBlank="1" showInputMessage="1" showErrorMessage="1" sqref="AC10:AC17" xr:uid="{00000000-0002-0000-0500-000000000000}">
      <formula1>$AD$26:$AD$31</formula1>
    </dataValidation>
    <dataValidation type="list" allowBlank="1" showInputMessage="1" showErrorMessage="1" sqref="AI10:AI13" xr:uid="{00000000-0002-0000-0500-000001000000}">
      <formula1>#REF!</formula1>
    </dataValidation>
    <dataValidation type="list" allowBlank="1" showInputMessage="1" showErrorMessage="1" sqref="K10 K12:K21" xr:uid="{00000000-0002-0000-0500-000002000000}">
      <formula1>$K$29:$K$33</formula1>
    </dataValidation>
    <dataValidation type="list" allowBlank="1" showInputMessage="1" showErrorMessage="1" sqref="M10 M12:M21" xr:uid="{00000000-0002-0000-0500-000003000000}">
      <formula1>$M$29:$M$32</formula1>
    </dataValidation>
    <dataValidation type="list" allowBlank="1" showInputMessage="1" showErrorMessage="1" sqref="J10 J12:J21" xr:uid="{00000000-0002-0000-0500-000004000000}">
      <formula1>$O$28:$O$39</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63" operator="containsText" id="{20FB452A-601E-4C2C-B6FD-1E4EE35A7138}">
            <xm:f>NOT(ISERROR(SEARCH($H$29,H10)))</xm:f>
            <xm:f>$H$29</xm:f>
            <x14:dxf>
              <fill>
                <patternFill>
                  <fgColor rgb="FF92D050"/>
                  <bgColor rgb="FF92D050"/>
                </patternFill>
              </fill>
            </x14:dxf>
          </x14:cfRule>
          <x14:cfRule type="containsText" priority="64" operator="containsText" id="{DD89B938-C1ED-4A6B-9438-C27E17F7E0F0}">
            <xm:f>NOT(ISERROR(SEARCH($H$33,H10)))</xm:f>
            <xm:f>$H$33</xm:f>
            <x14:dxf>
              <fill>
                <patternFill>
                  <bgColor rgb="FFFF0000"/>
                </patternFill>
              </fill>
            </x14:dxf>
          </x14:cfRule>
          <x14:cfRule type="containsText" priority="65" operator="containsText" id="{C6EDF2E8-3724-4660-BD49-AD65A8419AEE}">
            <xm:f>NOT(ISERROR(SEARCH($H$32,H10)))</xm:f>
            <xm:f>$H$32</xm:f>
            <x14:dxf>
              <fill>
                <patternFill>
                  <fgColor rgb="FFFFFF00"/>
                  <bgColor rgb="FFFFFF00"/>
                </patternFill>
              </fill>
            </x14:dxf>
          </x14:cfRule>
          <x14:cfRule type="containsText" priority="66" operator="containsText" id="{0F90F5C7-9AFB-4122-946C-4E5B2904FA60}">
            <xm:f>NOT(ISERROR(SEARCH($H$31,H10)))</xm:f>
            <xm:f>$H$31</xm:f>
            <x14:dxf>
              <fill>
                <patternFill>
                  <fgColor rgb="FFFFC000"/>
                  <bgColor rgb="FFFFC000"/>
                </patternFill>
              </fill>
            </x14:dxf>
          </x14:cfRule>
          <x14:cfRule type="containsText" priority="67" operator="containsText" id="{18262652-3333-4566-AB87-67B1686423F0}">
            <xm:f>NOT(ISERROR(SEARCH($H$30,H10)))</xm:f>
            <xm:f>$H$30</xm:f>
            <x14:dxf>
              <fill>
                <patternFill>
                  <bgColor theme="0" tint="-0.14996795556505021"/>
                </patternFill>
              </fill>
            </x14:dxf>
          </x14:cfRule>
          <x14:cfRule type="cellIs" priority="68" operator="equal" id="{FFE37E8B-7ACB-4707-96D8-BB4564FC1698}">
            <xm:f>'Tabla probabiidad'!$B$5</xm:f>
            <x14:dxf>
              <fill>
                <patternFill>
                  <fgColor theme="6"/>
                </patternFill>
              </fill>
            </x14:dxf>
          </x14:cfRule>
          <x14:cfRule type="cellIs" priority="69" operator="equal" id="{8AB90ECF-6D51-437C-8A9F-FE322D8E9879}">
            <xm:f>'Tabla probabiidad'!$B$5</xm:f>
            <x14:dxf>
              <fill>
                <patternFill>
                  <fgColor rgb="FF92D050"/>
                  <bgColor theme="6" tint="0.59996337778862885"/>
                </patternFill>
              </fill>
            </x14:dxf>
          </x14:cfRule>
          <xm:sqref>H10</xm:sqref>
        </x14:conditionalFormatting>
        <x14:conditionalFormatting xmlns:xm="http://schemas.microsoft.com/office/excel/2006/main">
          <x14:cfRule type="containsText" priority="60" operator="containsText" id="{2F17051E-2FE8-4A2D-AC3B-A509DF68A3F8}">
            <xm:f>NOT(ISERROR(SEARCH($H$30,H12)))</xm:f>
            <xm:f>$H$30</xm:f>
            <x14:dxf>
              <fill>
                <patternFill>
                  <bgColor rgb="FF00B050"/>
                </patternFill>
              </fill>
            </x14:dxf>
          </x14:cfRule>
          <x14:cfRule type="cellIs" priority="62" operator="equal" id="{4EB0429D-B6C4-4AEE-B906-51C973D72E46}">
            <xm:f>'Tabla probabiidad'!$B$5</xm:f>
            <x14:dxf>
              <fill>
                <patternFill>
                  <fgColor rgb="FF92D050"/>
                  <bgColor theme="6" tint="0.59996337778862885"/>
                </patternFill>
              </fill>
            </x14:dxf>
          </x14:cfRule>
          <xm:sqref>H12</xm:sqref>
        </x14:conditionalFormatting>
        <x14:conditionalFormatting xmlns:xm="http://schemas.microsoft.com/office/excel/2006/main">
          <x14:cfRule type="containsText" priority="42" operator="containsText" id="{E8DD611D-F308-4597-B44C-1ECB8AB1BF7F}">
            <xm:f>NOT(ISERROR(SEARCH($H$29,H12)))</xm:f>
            <xm:f>$H$29</xm:f>
            <x14:dxf>
              <fill>
                <patternFill>
                  <fgColor rgb="FF92D050"/>
                  <bgColor rgb="FF92D050"/>
                </patternFill>
              </fill>
            </x14:dxf>
          </x14:cfRule>
          <x14:cfRule type="containsText" priority="43" operator="containsText" id="{4E84ADB8-0E4F-4180-8382-F54B5E54D217}">
            <xm:f>NOT(ISERROR(SEARCH($H$33,H12)))</xm:f>
            <xm:f>$H$33</xm:f>
            <x14:dxf>
              <fill>
                <patternFill>
                  <bgColor rgb="FFFF0000"/>
                </patternFill>
              </fill>
            </x14:dxf>
          </x14:cfRule>
          <x14:cfRule type="containsText" priority="44" operator="containsText" id="{A0C2ADD0-2138-4FFF-A8E6-635B57206253}">
            <xm:f>NOT(ISERROR(SEARCH($H$32,H12)))</xm:f>
            <xm:f>$H$32</xm:f>
            <x14:dxf>
              <fill>
                <patternFill>
                  <fgColor rgb="FFFFFF00"/>
                  <bgColor rgb="FFFFFF00"/>
                </patternFill>
              </fill>
            </x14:dxf>
          </x14:cfRule>
          <x14:cfRule type="containsText" priority="45" operator="containsText" id="{5AC35C33-CA40-45BD-B2FA-BA5B68D7B550}">
            <xm:f>NOT(ISERROR(SEARCH($H$31,H12)))</xm:f>
            <xm:f>$H$31</xm:f>
            <x14:dxf>
              <fill>
                <patternFill>
                  <fgColor rgb="FFFFC000"/>
                  <bgColor rgb="FFFFC000"/>
                </patternFill>
              </fill>
            </x14:dxf>
          </x14:cfRule>
          <x14:cfRule type="cellIs" priority="47" operator="equal" id="{F5879FAD-4A54-4E0A-81C1-36C4CBCA0071}">
            <xm:f>'Tabla probabiidad'!$B$5</xm:f>
            <x14:dxf>
              <fill>
                <patternFill>
                  <fgColor theme="6"/>
                </patternFill>
              </fill>
            </x14:dxf>
          </x14:cfRule>
          <xm:sqref>H12:H25</xm:sqref>
        </x14:conditionalFormatting>
        <x14:conditionalFormatting xmlns:xm="http://schemas.microsoft.com/office/excel/2006/main">
          <x14:cfRule type="containsText" priority="46" operator="containsText" id="{A297ABD5-0347-4237-B458-79A2EE3F779D}">
            <xm:f>NOT(ISERROR(SEARCH($H$30,H13)))</xm:f>
            <xm:f>$H$30</xm:f>
            <x14:dxf>
              <fill>
                <patternFill>
                  <bgColor theme="0" tint="-0.14996795556505021"/>
                </patternFill>
              </fill>
            </x14:dxf>
          </x14:cfRule>
          <x14:cfRule type="cellIs" priority="48" operator="equal" id="{5AD1F01B-5915-4E41-B78E-AE0368A18602}">
            <xm:f>'Tabla probabiidad'!$B$5</xm:f>
            <x14:dxf>
              <fill>
                <patternFill>
                  <fgColor rgb="FF92D050"/>
                  <bgColor theme="6" tint="0.59996337778862885"/>
                </patternFill>
              </fill>
            </x14:dxf>
          </x14:cfRule>
          <xm:sqref>H13:H25</xm:sqref>
        </x14:conditionalFormatting>
        <x14:conditionalFormatting xmlns:xm="http://schemas.microsoft.com/office/excel/2006/main">
          <x14:cfRule type="containsText" priority="31" operator="containsText" id="{D2EC6093-5939-40D9-A82A-988E51155892}">
            <xm:f>NOT(ISERROR(SEARCH($K$33,K10)))</xm:f>
            <xm:f>$K$33</xm:f>
            <x14:dxf>
              <fill>
                <patternFill>
                  <bgColor rgb="FFFF0000"/>
                </patternFill>
              </fill>
            </x14:dxf>
          </x14:cfRule>
          <x14:cfRule type="containsText" priority="32" operator="containsText" id="{E27A8E34-0616-499E-98B2-D81C0B4A53A6}">
            <xm:f>NOT(ISERROR(SEARCH($K$32,K10)))</xm:f>
            <xm:f>$K$32</xm:f>
            <x14:dxf>
              <fill>
                <patternFill>
                  <bgColor rgb="FFFFC000"/>
                </patternFill>
              </fill>
            </x14:dxf>
          </x14:cfRule>
          <x14:cfRule type="containsText" priority="33" operator="containsText" id="{A693CD64-BC3A-40F2-8EA3-16EB550D5407}">
            <xm:f>NOT(ISERROR(SEARCH($K$31,K10)))</xm:f>
            <xm:f>$K$31</xm:f>
            <x14:dxf>
              <fill>
                <patternFill>
                  <bgColor rgb="FFFFFF00"/>
                </patternFill>
              </fill>
            </x14:dxf>
          </x14:cfRule>
          <x14:cfRule type="containsText" priority="34" operator="containsText" id="{3F829F62-BB45-481E-8A5A-88F983A6C0F1}">
            <xm:f>NOT(ISERROR(SEARCH($K$30,K10)))</xm:f>
            <xm:f>$K$30</xm:f>
            <x14:dxf>
              <fill>
                <patternFill>
                  <bgColor rgb="FF00B050"/>
                </patternFill>
              </fill>
            </x14:dxf>
          </x14:cfRule>
          <x14:cfRule type="containsText" priority="35" operator="containsText" id="{AF2D58FA-E051-4629-BF64-A3630973A4AC}">
            <xm:f>NOT(ISERROR(SEARCH($K$29,K10)))</xm:f>
            <xm:f>$K$29</xm:f>
            <x14:dxf>
              <fill>
                <patternFill>
                  <bgColor rgb="FF92D050"/>
                </patternFill>
              </fill>
            </x14:dxf>
          </x14:cfRule>
          <xm:sqref>K10</xm:sqref>
        </x14:conditionalFormatting>
        <x14:conditionalFormatting xmlns:xm="http://schemas.microsoft.com/office/excel/2006/main">
          <x14:cfRule type="containsText" priority="21" operator="containsText" id="{52BC01AC-CE79-4BB2-85FA-AD0A2B7DE654}">
            <xm:f>NOT(ISERROR(SEARCH($K$33,K12)))</xm:f>
            <xm:f>$K$33</xm:f>
            <x14:dxf>
              <fill>
                <patternFill>
                  <bgColor rgb="FFFF0000"/>
                </patternFill>
              </fill>
            </x14:dxf>
          </x14:cfRule>
          <x14:cfRule type="containsText" priority="22" operator="containsText" id="{F6615BB2-6C34-4EFA-AFC6-5754F3939F49}">
            <xm:f>NOT(ISERROR(SEARCH($K$32,K12)))</xm:f>
            <xm:f>$K$32</xm:f>
            <x14:dxf>
              <fill>
                <patternFill>
                  <bgColor rgb="FFFFC000"/>
                </patternFill>
              </fill>
            </x14:dxf>
          </x14:cfRule>
          <x14:cfRule type="containsText" priority="23" operator="containsText" id="{75009B0F-0957-4405-9C14-DFC4DDC10F4A}">
            <xm:f>NOT(ISERROR(SEARCH($K$31,K12)))</xm:f>
            <xm:f>$K$31</xm:f>
            <x14:dxf>
              <fill>
                <patternFill>
                  <bgColor rgb="FFFFFF00"/>
                </patternFill>
              </fill>
            </x14:dxf>
          </x14:cfRule>
          <x14:cfRule type="containsText" priority="24" operator="containsText" id="{CD65F568-42A7-4DFE-9B92-B1197E2A1C49}">
            <xm:f>NOT(ISERROR(SEARCH($K$30,K12)))</xm:f>
            <xm:f>$K$30</xm:f>
            <x14:dxf>
              <fill>
                <patternFill>
                  <bgColor rgb="FF00B050"/>
                </patternFill>
              </fill>
            </x14:dxf>
          </x14:cfRule>
          <x14:cfRule type="containsText" priority="25" operator="containsText" id="{8955CE7B-742C-48B4-8D33-D3378DBC7C0B}">
            <xm:f>NOT(ISERROR(SEARCH($K$29,K12)))</xm:f>
            <xm:f>$K$29</xm:f>
            <x14:dxf>
              <fill>
                <patternFill>
                  <bgColor rgb="FF92D050"/>
                </patternFill>
              </fill>
            </x14:dxf>
          </x14:cfRule>
          <xm:sqref>K12:K21</xm:sqref>
        </x14:conditionalFormatting>
        <x14:conditionalFormatting xmlns:xm="http://schemas.microsoft.com/office/excel/2006/main">
          <x14:cfRule type="containsText" priority="17" operator="containsText" id="{2FE0AB57-9641-4445-8C6D-9C45CAB3FFEB}">
            <xm:f>NOT(ISERROR(SEARCH($M$32,M10)))</xm:f>
            <xm:f>$M$32</xm:f>
            <x14:dxf>
              <fill>
                <patternFill>
                  <bgColor rgb="FFFF0000"/>
                </patternFill>
              </fill>
            </x14:dxf>
          </x14:cfRule>
          <x14:cfRule type="containsText" priority="18" operator="containsText" id="{01B835FB-023F-48D7-A1F1-A50C0E63A67E}">
            <xm:f>NOT(ISERROR(SEARCH($M$31,M10)))</xm:f>
            <xm:f>$M$31</xm:f>
            <x14:dxf>
              <fill>
                <patternFill>
                  <bgColor rgb="FFC00000"/>
                </patternFill>
              </fill>
            </x14:dxf>
          </x14:cfRule>
          <x14:cfRule type="containsText" priority="19" operator="containsText" id="{61792140-CEF5-4A24-AE48-4086BD7EADB1}">
            <xm:f>NOT(ISERROR(SEARCH($M$30,M10)))</xm:f>
            <xm:f>$M$30</xm:f>
            <x14:dxf>
              <fill>
                <patternFill>
                  <bgColor rgb="FFFFFF00"/>
                </patternFill>
              </fill>
            </x14:dxf>
          </x14:cfRule>
          <x14:cfRule type="containsText" priority="20" operator="containsText" id="{DE45FAC9-8588-4BED-8F94-3B0C4F30FE60}">
            <xm:f>NOT(ISERROR(SEARCH($M$29,M10)))</xm:f>
            <xm:f>$M$29</xm:f>
            <x14:dxf>
              <fill>
                <patternFill>
                  <bgColor rgb="FF92D050"/>
                </patternFill>
              </fill>
            </x14:dxf>
          </x14:cfRule>
          <xm:sqref>M10</xm:sqref>
        </x14:conditionalFormatting>
        <x14:conditionalFormatting xmlns:xm="http://schemas.microsoft.com/office/excel/2006/main">
          <x14:cfRule type="containsText" priority="5" operator="containsText" id="{9C3561A3-73A6-4616-AD14-D48A1B7F24A7}">
            <xm:f>NOT(ISERROR(SEARCH($M$32,M12)))</xm:f>
            <xm:f>$M$32</xm:f>
            <x14:dxf>
              <fill>
                <patternFill>
                  <bgColor rgb="FFFF0000"/>
                </patternFill>
              </fill>
            </x14:dxf>
          </x14:cfRule>
          <x14:cfRule type="containsText" priority="6" operator="containsText" id="{8B6AEABB-6E80-4066-B816-3290935C8250}">
            <xm:f>NOT(ISERROR(SEARCH($M$31,M12)))</xm:f>
            <xm:f>$M$31</xm:f>
            <x14:dxf>
              <fill>
                <patternFill>
                  <bgColor rgb="FFC00000"/>
                </patternFill>
              </fill>
            </x14:dxf>
          </x14:cfRule>
          <x14:cfRule type="containsText" priority="7" operator="containsText" id="{EC3DFAEF-BEC8-404E-AE58-9DA1B9C46626}">
            <xm:f>NOT(ISERROR(SEARCH($M$30,M12)))</xm:f>
            <xm:f>$M$30</xm:f>
            <x14:dxf>
              <fill>
                <patternFill>
                  <bgColor rgb="FFFFFF00"/>
                </patternFill>
              </fill>
            </x14:dxf>
          </x14:cfRule>
          <x14:cfRule type="containsText" priority="8" operator="containsText" id="{E438D143-182F-4E15-A812-D8FCA7CA3E6A}">
            <xm:f>NOT(ISERROR(SEARCH($M$29,M12)))</xm:f>
            <xm:f>$M$29</xm:f>
            <x14:dxf>
              <fill>
                <patternFill>
                  <bgColor rgb="FF92D050"/>
                </patternFill>
              </fill>
            </x14:dxf>
          </x14:cfRule>
          <xm:sqref>M12:M21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5000000}">
          <x14:formula1>
            <xm:f>'Tabla probabiidad'!$B$5:$B$9</xm:f>
          </x14:formula1>
          <xm:sqref>H10 H12:H25</xm:sqref>
        </x14:dataValidation>
        <x14:dataValidation type="list" allowBlank="1" showInputMessage="1" showErrorMessage="1" xr:uid="{00000000-0002-0000-0500-000006000000}">
          <x14:formula1>
            <xm:f>'Atributos controles'!$D$4:$D$6</xm:f>
          </x14:formula1>
          <xm:sqref>R10:R14</xm:sqref>
        </x14:dataValidation>
        <x14:dataValidation type="list" allowBlank="1" showInputMessage="1" showErrorMessage="1" xr:uid="{00000000-0002-0000-0500-000007000000}">
          <x14:formula1>
            <xm:f>'Atributos controles'!$D$7:$D$8</xm:f>
          </x14:formula1>
          <xm:sqref>S10:S14</xm:sqref>
        </x14:dataValidation>
        <x14:dataValidation type="list" allowBlank="1" showInputMessage="1" showErrorMessage="1" xr:uid="{00000000-0002-0000-0500-000008000000}">
          <x14:formula1>
            <xm:f>'Atributos controles'!$D$9:$D$10</xm:f>
          </x14:formula1>
          <xm:sqref>U10:U14</xm:sqref>
        </x14:dataValidation>
        <x14:dataValidation type="list" allowBlank="1" showInputMessage="1" showErrorMessage="1" xr:uid="{00000000-0002-0000-0500-000009000000}">
          <x14:formula1>
            <xm:f>'Atributos controles'!$D$11:$D$12</xm:f>
          </x14:formula1>
          <xm:sqref>V10:V14</xm:sqref>
        </x14:dataValidation>
        <x14:dataValidation type="list" allowBlank="1" showInputMessage="1" showErrorMessage="1" xr:uid="{00000000-0002-0000-0500-00000A000000}">
          <x14:formula1>
            <xm:f>'Atributos controles'!$D$13:$D$15</xm:f>
          </x14:formula1>
          <xm:sqref>W10:W14</xm:sqref>
        </x14:dataValidation>
        <x14:dataValidation type="list" allowBlank="1" showInputMessage="1" showErrorMessage="1" xr:uid="{00000000-0002-0000-0500-00000B000000}">
          <x14:formula1>
            <xm:f>'Clasificacion riesgo'!$B$3:$B$9</xm:f>
          </x14:formula1>
          <xm:sqref>F10 F12:F21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68D4D-D783-4167-940F-DEF9828082EA}">
  <sheetPr>
    <tabColor rgb="FF0070C0"/>
  </sheetPr>
  <dimension ref="A1:AP58"/>
  <sheetViews>
    <sheetView topLeftCell="A8" zoomScale="85" zoomScaleNormal="85" workbookViewId="0">
      <selection activeCell="J8" sqref="J8:J9"/>
    </sheetView>
  </sheetViews>
  <sheetFormatPr baseColWidth="10" defaultColWidth="11.42578125" defaultRowHeight="16.5" x14ac:dyDescent="0.3"/>
  <cols>
    <col min="1" max="1" width="4" style="2" bestFit="1" customWidth="1"/>
    <col min="2" max="2" width="18.42578125" style="2" customWidth="1"/>
    <col min="3" max="3" width="20.42578125" style="2" customWidth="1"/>
    <col min="4" max="4" width="17.85546875" style="2" customWidth="1"/>
    <col min="5" max="5" width="22.5703125" style="1" customWidth="1"/>
    <col min="6" max="6" width="18.42578125" style="5" customWidth="1"/>
    <col min="7" max="7" width="13.42578125" style="1" customWidth="1"/>
    <col min="8" max="8" width="9" style="1" customWidth="1"/>
    <col min="9" max="9" width="13.42578125" style="1" customWidth="1"/>
    <col min="10" max="10" width="7" style="1" customWidth="1"/>
    <col min="11" max="11" width="14.85546875" style="1" customWidth="1"/>
    <col min="12" max="12" width="7.85546875" style="1" customWidth="1"/>
    <col min="13" max="13" width="45.42578125" style="1" customWidth="1"/>
    <col min="14" max="14" width="7.140625" style="1" bestFit="1" customWidth="1"/>
    <col min="15" max="15" width="7.42578125" style="1" customWidth="1"/>
    <col min="16" max="16" width="6.85546875" style="1" customWidth="1"/>
    <col min="17" max="18" width="5" style="1" customWidth="1"/>
    <col min="19" max="19" width="7.140625" style="1" customWidth="1"/>
    <col min="20" max="20" width="6.5703125" style="1" customWidth="1"/>
    <col min="21" max="21" width="6.42578125" style="1" customWidth="1"/>
    <col min="22" max="22" width="8.85546875" style="1" customWidth="1"/>
    <col min="23" max="23" width="6.42578125" style="1" customWidth="1"/>
    <col min="24" max="24" width="8.85546875" style="1" customWidth="1"/>
    <col min="25" max="25" width="6.85546875" style="1" customWidth="1"/>
    <col min="26" max="26" width="9.5703125" style="1" customWidth="1"/>
    <col min="27" max="27" width="7.42578125" style="1" customWidth="1"/>
    <col min="28" max="28" width="43.85546875" style="1" customWidth="1"/>
    <col min="29" max="29" width="48" style="1" customWidth="1"/>
    <col min="30" max="30" width="18.85546875" style="1" customWidth="1"/>
    <col min="31" max="31" width="19.42578125" style="1" customWidth="1"/>
    <col min="32" max="32" width="18.42578125" style="5" customWidth="1"/>
    <col min="33" max="33" width="46.85546875" style="1" customWidth="1"/>
    <col min="34" max="34" width="33.28515625" style="1" customWidth="1"/>
    <col min="35" max="16384" width="11.42578125" style="1"/>
  </cols>
  <sheetData>
    <row r="1" spans="1:42" ht="21.75" customHeight="1" x14ac:dyDescent="0.3"/>
    <row r="2" spans="1:42" ht="37.5" customHeight="1" x14ac:dyDescent="0.3">
      <c r="B2" s="10"/>
      <c r="C2" s="552"/>
      <c r="D2" s="552"/>
      <c r="S2" s="554"/>
      <c r="T2" s="554"/>
      <c r="U2" s="554"/>
      <c r="V2" s="554"/>
      <c r="W2" s="554"/>
      <c r="X2" s="554"/>
    </row>
    <row r="3" spans="1:42" ht="46.5" customHeight="1" x14ac:dyDescent="0.3">
      <c r="B3" s="10"/>
      <c r="C3" s="552"/>
      <c r="D3" s="552"/>
      <c r="E3" s="73"/>
      <c r="S3" s="554"/>
      <c r="T3" s="554"/>
      <c r="U3" s="554"/>
      <c r="V3" s="554"/>
      <c r="W3" s="554"/>
      <c r="X3" s="554"/>
    </row>
    <row r="4" spans="1:42" ht="42.75" customHeight="1" x14ac:dyDescent="0.3">
      <c r="B4" s="73" t="s">
        <v>885</v>
      </c>
      <c r="E4" s="73"/>
      <c r="AF4" s="1"/>
    </row>
    <row r="5" spans="1:42" x14ac:dyDescent="0.3">
      <c r="A5" s="483" t="s">
        <v>45</v>
      </c>
      <c r="B5" s="484"/>
      <c r="C5" s="116" t="s">
        <v>691</v>
      </c>
      <c r="D5" s="12"/>
      <c r="E5" s="12"/>
      <c r="F5" s="13"/>
      <c r="G5" s="13"/>
      <c r="H5" s="13"/>
      <c r="I5" s="13"/>
      <c r="J5" s="13"/>
      <c r="K5" s="13"/>
      <c r="L5" s="15"/>
      <c r="AF5" s="1"/>
    </row>
    <row r="6" spans="1:42" ht="37.5" customHeight="1" x14ac:dyDescent="0.3">
      <c r="A6" s="483" t="s">
        <v>47</v>
      </c>
      <c r="B6" s="484"/>
      <c r="C6" s="563" t="s">
        <v>692</v>
      </c>
      <c r="D6" s="564"/>
      <c r="E6" s="564"/>
      <c r="F6" s="564"/>
      <c r="G6" s="564"/>
      <c r="H6" s="564"/>
      <c r="I6" s="564"/>
      <c r="J6" s="564"/>
      <c r="K6" s="564"/>
      <c r="L6" s="565"/>
      <c r="AF6" s="1"/>
    </row>
    <row r="7" spans="1:42" ht="32.25" customHeight="1" x14ac:dyDescent="0.3">
      <c r="A7" s="483" t="s">
        <v>46</v>
      </c>
      <c r="B7" s="484"/>
      <c r="C7" s="563" t="s">
        <v>693</v>
      </c>
      <c r="D7" s="564"/>
      <c r="E7" s="564"/>
      <c r="F7" s="564"/>
      <c r="G7" s="564"/>
      <c r="H7" s="564"/>
      <c r="I7" s="564"/>
      <c r="J7" s="564"/>
      <c r="K7" s="564"/>
      <c r="L7" s="565"/>
      <c r="M7" s="452"/>
      <c r="N7" s="452"/>
      <c r="O7" s="452"/>
      <c r="P7" s="452"/>
      <c r="Q7" s="452"/>
      <c r="R7" s="452"/>
      <c r="S7" s="452"/>
      <c r="T7" s="452"/>
      <c r="U7" s="452"/>
      <c r="V7" s="452"/>
      <c r="W7" s="452"/>
      <c r="X7" s="452"/>
      <c r="Y7" s="452"/>
      <c r="Z7" s="452"/>
      <c r="AA7" s="452"/>
      <c r="AB7" s="452"/>
      <c r="AC7" s="452"/>
      <c r="AD7" s="452"/>
      <c r="AE7" s="452"/>
      <c r="AF7" s="453"/>
      <c r="AG7" s="452"/>
      <c r="AH7" s="452"/>
    </row>
    <row r="8" spans="1:42" ht="16.5" customHeight="1" x14ac:dyDescent="0.3">
      <c r="A8" s="543" t="s">
        <v>0</v>
      </c>
      <c r="B8" s="571" t="s">
        <v>146</v>
      </c>
      <c r="C8" s="511" t="s">
        <v>694</v>
      </c>
      <c r="D8" s="511" t="s">
        <v>14</v>
      </c>
      <c r="E8" s="572" t="s">
        <v>695</v>
      </c>
      <c r="F8" s="549" t="s">
        <v>696</v>
      </c>
      <c r="G8" s="527" t="s">
        <v>35</v>
      </c>
      <c r="H8" s="509" t="s">
        <v>5</v>
      </c>
      <c r="I8" s="510" t="s">
        <v>48</v>
      </c>
      <c r="J8" s="509" t="s">
        <v>5</v>
      </c>
      <c r="K8" s="511" t="s">
        <v>50</v>
      </c>
      <c r="L8" s="493" t="s">
        <v>12</v>
      </c>
      <c r="M8" s="512" t="s">
        <v>697</v>
      </c>
      <c r="N8" s="512" t="s">
        <v>13</v>
      </c>
      <c r="O8" s="512"/>
      <c r="P8" s="485" t="s">
        <v>9</v>
      </c>
      <c r="Q8" s="516"/>
      <c r="R8" s="516"/>
      <c r="S8" s="516"/>
      <c r="T8" s="516"/>
      <c r="U8" s="486"/>
      <c r="V8" s="519" t="s">
        <v>698</v>
      </c>
      <c r="W8" s="598"/>
      <c r="X8" s="519" t="s">
        <v>699</v>
      </c>
      <c r="Y8" s="598"/>
      <c r="Z8" s="523" t="s">
        <v>194</v>
      </c>
      <c r="AA8" s="493" t="s">
        <v>31</v>
      </c>
      <c r="AB8" s="512" t="s">
        <v>700</v>
      </c>
      <c r="AC8" s="512" t="s">
        <v>36</v>
      </c>
      <c r="AD8" s="512" t="s">
        <v>37</v>
      </c>
      <c r="AE8" s="512" t="s">
        <v>38</v>
      </c>
      <c r="AF8" s="512" t="s">
        <v>40</v>
      </c>
      <c r="AG8" s="512" t="s">
        <v>886</v>
      </c>
      <c r="AH8" s="512" t="s">
        <v>871</v>
      </c>
    </row>
    <row r="9" spans="1:42" s="4" customFormat="1" ht="78.75" customHeight="1" x14ac:dyDescent="0.25">
      <c r="A9" s="544"/>
      <c r="B9" s="571"/>
      <c r="C9" s="512"/>
      <c r="D9" s="512"/>
      <c r="E9" s="571"/>
      <c r="F9" s="511"/>
      <c r="G9" s="511"/>
      <c r="H9" s="481"/>
      <c r="I9" s="481"/>
      <c r="J9" s="481"/>
      <c r="K9" s="512"/>
      <c r="L9" s="494"/>
      <c r="M9" s="512"/>
      <c r="N9" s="115" t="s">
        <v>4</v>
      </c>
      <c r="O9" s="115" t="s">
        <v>2</v>
      </c>
      <c r="P9" s="9" t="s">
        <v>14</v>
      </c>
      <c r="Q9" s="9" t="s">
        <v>18</v>
      </c>
      <c r="R9" s="9" t="s">
        <v>30</v>
      </c>
      <c r="S9" s="9" t="s">
        <v>19</v>
      </c>
      <c r="T9" s="9" t="s">
        <v>22</v>
      </c>
      <c r="U9" s="9" t="s">
        <v>25</v>
      </c>
      <c r="V9" s="520"/>
      <c r="W9" s="599"/>
      <c r="X9" s="520"/>
      <c r="Y9" s="599"/>
      <c r="Z9" s="523"/>
      <c r="AA9" s="494"/>
      <c r="AB9" s="512"/>
      <c r="AC9" s="512"/>
      <c r="AD9" s="512"/>
      <c r="AE9" s="512"/>
      <c r="AF9" s="512"/>
      <c r="AG9" s="512"/>
      <c r="AH9" s="512"/>
      <c r="AI9" s="75"/>
      <c r="AJ9" s="75"/>
      <c r="AK9" s="75"/>
      <c r="AL9" s="75"/>
      <c r="AM9" s="75"/>
      <c r="AN9" s="75"/>
      <c r="AO9" s="75"/>
      <c r="AP9" s="75"/>
    </row>
    <row r="10" spans="1:42" s="3" customFormat="1" ht="117.6" customHeight="1" x14ac:dyDescent="0.25">
      <c r="A10" s="537">
        <v>1</v>
      </c>
      <c r="B10" s="505" t="s">
        <v>701</v>
      </c>
      <c r="C10" s="575" t="s">
        <v>702</v>
      </c>
      <c r="D10" s="490" t="s">
        <v>703</v>
      </c>
      <c r="E10" s="490" t="s">
        <v>704</v>
      </c>
      <c r="F10" s="69" t="s">
        <v>705</v>
      </c>
      <c r="G10" s="578" t="s">
        <v>93</v>
      </c>
      <c r="H10" s="499">
        <f>IF(G10="MUY BAJA",20%,IF(G10="BAJA",40%,IF(G10="MEDIA",60%,IF(G10="ALTA",80%,IF(G10="MUY ALTA",100%,IF(G10="",""))))))</f>
        <v>0.2</v>
      </c>
      <c r="I10" s="588" t="s">
        <v>8</v>
      </c>
      <c r="J10" s="499">
        <f>IF(I10="LEVE",20%,IF(I10="MENOR",40%,IF(I10="MODERADO",60%,IF(I10="MAYOR",80%,IF(I10="CATASTROFICO",100%,IF(G10="",""))))))</f>
        <v>0.8</v>
      </c>
      <c r="K10" s="591" t="s">
        <v>100</v>
      </c>
      <c r="L10" s="6" t="s">
        <v>706</v>
      </c>
      <c r="M10" s="69" t="s">
        <v>677</v>
      </c>
      <c r="N10" s="69" t="s">
        <v>29</v>
      </c>
      <c r="O10" s="6" t="s">
        <v>29</v>
      </c>
      <c r="P10" s="19" t="s">
        <v>15</v>
      </c>
      <c r="Q10" s="19" t="s">
        <v>11</v>
      </c>
      <c r="R10" s="248">
        <f>[12]ValoraciónControles!F14</f>
        <v>0.5</v>
      </c>
      <c r="S10" s="19" t="s">
        <v>21</v>
      </c>
      <c r="T10" s="19" t="s">
        <v>23</v>
      </c>
      <c r="U10" s="19" t="s">
        <v>27</v>
      </c>
      <c r="V10" s="585" t="s">
        <v>93</v>
      </c>
      <c r="W10" s="166">
        <v>0.1</v>
      </c>
      <c r="X10" s="605" t="s">
        <v>8</v>
      </c>
      <c r="Y10" s="166">
        <f>IF(X10="LEVE",20%,IF(X10="MENOR",40%,IF(X10="MODERADO",60%,IF(X10="MAYOR",80%,IF(X10="CATASTROFICO",100%,IF(X10="",""))))))</f>
        <v>0.8</v>
      </c>
      <c r="Z10" s="582" t="s">
        <v>100</v>
      </c>
      <c r="AA10" s="181" t="s">
        <v>32</v>
      </c>
      <c r="AB10" s="16" t="s">
        <v>707</v>
      </c>
      <c r="AC10" s="16" t="s">
        <v>708</v>
      </c>
      <c r="AD10" s="69" t="s">
        <v>592</v>
      </c>
      <c r="AE10" s="397">
        <v>45292</v>
      </c>
      <c r="AF10" s="398" t="s">
        <v>709</v>
      </c>
      <c r="AG10" s="169"/>
      <c r="AH10" s="169"/>
    </row>
    <row r="11" spans="1:42" ht="127.5" customHeight="1" x14ac:dyDescent="0.3">
      <c r="A11" s="535"/>
      <c r="B11" s="526"/>
      <c r="C11" s="576"/>
      <c r="D11" s="491"/>
      <c r="E11" s="491"/>
      <c r="F11" s="490" t="s">
        <v>710</v>
      </c>
      <c r="G11" s="579"/>
      <c r="H11" s="581"/>
      <c r="I11" s="589"/>
      <c r="J11" s="581"/>
      <c r="K11" s="592"/>
      <c r="L11" s="6" t="s">
        <v>711</v>
      </c>
      <c r="M11" s="387" t="s">
        <v>712</v>
      </c>
      <c r="N11" s="6" t="s">
        <v>29</v>
      </c>
      <c r="O11" s="6" t="s">
        <v>29</v>
      </c>
      <c r="P11" s="19" t="s">
        <v>15</v>
      </c>
      <c r="Q11" s="19" t="s">
        <v>10</v>
      </c>
      <c r="R11" s="248">
        <f>[12]ValoraciónControles!F29</f>
        <v>0.4</v>
      </c>
      <c r="S11" s="19" t="s">
        <v>20</v>
      </c>
      <c r="T11" s="19" t="s">
        <v>23</v>
      </c>
      <c r="U11" s="19" t="s">
        <v>26</v>
      </c>
      <c r="V11" s="586"/>
      <c r="W11" s="166">
        <v>0.04</v>
      </c>
      <c r="X11" s="606"/>
      <c r="Y11" s="166">
        <v>0.8</v>
      </c>
      <c r="Z11" s="583"/>
      <c r="AA11" s="181" t="s">
        <v>32</v>
      </c>
      <c r="AB11" s="16" t="s">
        <v>713</v>
      </c>
      <c r="AC11" s="16" t="s">
        <v>714</v>
      </c>
      <c r="AD11" s="69" t="s">
        <v>715</v>
      </c>
      <c r="AE11" s="397">
        <v>45292</v>
      </c>
      <c r="AF11" s="398" t="s">
        <v>709</v>
      </c>
      <c r="AG11" s="169"/>
      <c r="AH11" s="169"/>
    </row>
    <row r="12" spans="1:42" ht="117.75" customHeight="1" x14ac:dyDescent="0.3">
      <c r="A12" s="535"/>
      <c r="B12" s="526"/>
      <c r="C12" s="576"/>
      <c r="D12" s="491"/>
      <c r="E12" s="491"/>
      <c r="F12" s="492"/>
      <c r="G12" s="579"/>
      <c r="H12" s="581"/>
      <c r="I12" s="589"/>
      <c r="J12" s="581"/>
      <c r="K12" s="592"/>
      <c r="L12" s="6" t="s">
        <v>716</v>
      </c>
      <c r="M12" s="387" t="s">
        <v>717</v>
      </c>
      <c r="N12" s="6" t="s">
        <v>29</v>
      </c>
      <c r="O12" s="6" t="s">
        <v>29</v>
      </c>
      <c r="P12" s="19" t="s">
        <v>15</v>
      </c>
      <c r="Q12" s="19" t="s">
        <v>10</v>
      </c>
      <c r="R12" s="248">
        <v>0.4</v>
      </c>
      <c r="S12" s="19" t="s">
        <v>21</v>
      </c>
      <c r="T12" s="19" t="s">
        <v>23</v>
      </c>
      <c r="U12" s="19" t="s">
        <v>28</v>
      </c>
      <c r="V12" s="586"/>
      <c r="W12" s="166">
        <v>1.6E-2</v>
      </c>
      <c r="X12" s="606"/>
      <c r="Y12" s="166">
        <v>0.8</v>
      </c>
      <c r="Z12" s="583"/>
      <c r="AA12" s="181" t="s">
        <v>32</v>
      </c>
      <c r="AB12" s="16" t="s">
        <v>718</v>
      </c>
      <c r="AC12" s="16" t="s">
        <v>719</v>
      </c>
      <c r="AD12" s="69" t="s">
        <v>592</v>
      </c>
      <c r="AE12" s="397">
        <v>45292</v>
      </c>
      <c r="AF12" s="69" t="s">
        <v>720</v>
      </c>
      <c r="AG12" s="169"/>
      <c r="AH12" s="169"/>
    </row>
    <row r="13" spans="1:42" ht="213" customHeight="1" x14ac:dyDescent="0.3">
      <c r="A13" s="535"/>
      <c r="B13" s="526"/>
      <c r="C13" s="576"/>
      <c r="D13" s="491"/>
      <c r="E13" s="491"/>
      <c r="F13" s="69" t="s">
        <v>721</v>
      </c>
      <c r="G13" s="579"/>
      <c r="H13" s="581"/>
      <c r="I13" s="589"/>
      <c r="J13" s="581"/>
      <c r="K13" s="592"/>
      <c r="L13" s="6" t="s">
        <v>722</v>
      </c>
      <c r="M13" s="387" t="s">
        <v>680</v>
      </c>
      <c r="N13" s="6" t="s">
        <v>29</v>
      </c>
      <c r="O13" s="6" t="s">
        <v>29</v>
      </c>
      <c r="P13" s="19" t="s">
        <v>15</v>
      </c>
      <c r="Q13" s="19" t="s">
        <v>10</v>
      </c>
      <c r="R13" s="248">
        <f>[12]ValoraciónControles!F44</f>
        <v>0.4</v>
      </c>
      <c r="S13" s="19" t="s">
        <v>20</v>
      </c>
      <c r="T13" s="19" t="s">
        <v>23</v>
      </c>
      <c r="U13" s="19" t="s">
        <v>26</v>
      </c>
      <c r="V13" s="586"/>
      <c r="W13" s="173">
        <v>8.0000000000000002E-3</v>
      </c>
      <c r="X13" s="606"/>
      <c r="Y13" s="166">
        <v>0.8</v>
      </c>
      <c r="Z13" s="583"/>
      <c r="AA13" s="181" t="s">
        <v>32</v>
      </c>
      <c r="AB13" s="16" t="s">
        <v>723</v>
      </c>
      <c r="AC13" s="16" t="s">
        <v>724</v>
      </c>
      <c r="AD13" s="69" t="s">
        <v>517</v>
      </c>
      <c r="AE13" s="397">
        <v>45292</v>
      </c>
      <c r="AF13" s="398" t="s">
        <v>720</v>
      </c>
      <c r="AG13" s="169"/>
      <c r="AH13" s="169"/>
    </row>
    <row r="14" spans="1:42" ht="140.25" x14ac:dyDescent="0.3">
      <c r="A14" s="535"/>
      <c r="B14" s="526"/>
      <c r="C14" s="576"/>
      <c r="D14" s="491"/>
      <c r="E14" s="491"/>
      <c r="F14" s="267" t="s">
        <v>725</v>
      </c>
      <c r="G14" s="579"/>
      <c r="H14" s="581"/>
      <c r="I14" s="589"/>
      <c r="J14" s="581"/>
      <c r="K14" s="592"/>
      <c r="L14" s="7" t="s">
        <v>726</v>
      </c>
      <c r="M14" s="266" t="s">
        <v>681</v>
      </c>
      <c r="N14" s="266" t="s">
        <v>29</v>
      </c>
      <c r="O14" s="7" t="s">
        <v>29</v>
      </c>
      <c r="P14" s="19" t="s">
        <v>15</v>
      </c>
      <c r="Q14" s="19" t="s">
        <v>10</v>
      </c>
      <c r="R14" s="248">
        <f>[12]ValoraciónControles!F59</f>
        <v>0.4</v>
      </c>
      <c r="S14" s="19" t="s">
        <v>20</v>
      </c>
      <c r="T14" s="19" t="s">
        <v>23</v>
      </c>
      <c r="U14" s="19" t="s">
        <v>27</v>
      </c>
      <c r="V14" s="586"/>
      <c r="W14" s="166">
        <v>4.0000000000000001E-3</v>
      </c>
      <c r="X14" s="606"/>
      <c r="Y14" s="166">
        <v>0.8</v>
      </c>
      <c r="Z14" s="583"/>
      <c r="AA14" s="181" t="s">
        <v>32</v>
      </c>
      <c r="AB14" s="16" t="s">
        <v>727</v>
      </c>
      <c r="AC14" s="16" t="s">
        <v>728</v>
      </c>
      <c r="AD14" s="69" t="s">
        <v>729</v>
      </c>
      <c r="AE14" s="397">
        <v>45292</v>
      </c>
      <c r="AF14" s="398" t="s">
        <v>720</v>
      </c>
      <c r="AG14" s="169"/>
      <c r="AH14" s="169"/>
    </row>
    <row r="15" spans="1:42" ht="76.5" x14ac:dyDescent="0.3">
      <c r="A15" s="536"/>
      <c r="B15" s="506"/>
      <c r="C15" s="577"/>
      <c r="D15" s="492"/>
      <c r="E15" s="492"/>
      <c r="F15" s="267" t="s">
        <v>730</v>
      </c>
      <c r="G15" s="580"/>
      <c r="H15" s="500"/>
      <c r="I15" s="590"/>
      <c r="J15" s="500"/>
      <c r="K15" s="593"/>
      <c r="L15" s="7" t="s">
        <v>731</v>
      </c>
      <c r="M15" s="266" t="s">
        <v>682</v>
      </c>
      <c r="N15" s="7" t="s">
        <v>29</v>
      </c>
      <c r="O15" s="7" t="s">
        <v>29</v>
      </c>
      <c r="P15" s="19" t="s">
        <v>15</v>
      </c>
      <c r="Q15" s="19" t="s">
        <v>10</v>
      </c>
      <c r="R15" s="291">
        <v>0.4</v>
      </c>
      <c r="S15" s="19" t="s">
        <v>20</v>
      </c>
      <c r="T15" s="19" t="s">
        <v>23</v>
      </c>
      <c r="U15" s="19" t="s">
        <v>27</v>
      </c>
      <c r="V15" s="587"/>
      <c r="W15" s="166">
        <v>0</v>
      </c>
      <c r="X15" s="607"/>
      <c r="Y15" s="166">
        <v>0.8</v>
      </c>
      <c r="Z15" s="584"/>
      <c r="AA15" s="181" t="s">
        <v>32</v>
      </c>
      <c r="AB15" s="16" t="s">
        <v>732</v>
      </c>
      <c r="AC15" s="16" t="s">
        <v>733</v>
      </c>
      <c r="AD15" s="69" t="s">
        <v>401</v>
      </c>
      <c r="AE15" s="397">
        <v>45292</v>
      </c>
      <c r="AF15" s="69" t="s">
        <v>709</v>
      </c>
      <c r="AG15" s="169"/>
      <c r="AH15" s="169"/>
    </row>
    <row r="16" spans="1:42" ht="127.5" customHeight="1" x14ac:dyDescent="0.3">
      <c r="A16" s="537">
        <v>2</v>
      </c>
      <c r="B16" s="505" t="s">
        <v>734</v>
      </c>
      <c r="C16" s="505" t="s">
        <v>735</v>
      </c>
      <c r="D16" s="490" t="s">
        <v>703</v>
      </c>
      <c r="E16" s="490" t="s">
        <v>736</v>
      </c>
      <c r="F16" s="267" t="s">
        <v>737</v>
      </c>
      <c r="G16" s="594" t="s">
        <v>94</v>
      </c>
      <c r="H16" s="499">
        <f>IF(G16="MUY BAJA",20%,IF(G16="BAJA",40%,IF(G16="MEDIA",60%,IF(G16="ALTA",80%,IF(G16="MUY ALTA",100%,IF(G16="",""))))))</f>
        <v>0.4</v>
      </c>
      <c r="I16" s="600" t="s">
        <v>101</v>
      </c>
      <c r="J16" s="499">
        <f>IF(I16="LEVE",20%,IF(I16="MENOR",40%,IF(I16="MODERADO",60%,IF(I16="MAYOR",80%,IF(I16="CATASTROFICO",100%,IF(G16="",""))))))</f>
        <v>0.6</v>
      </c>
      <c r="K16" s="595" t="s">
        <v>101</v>
      </c>
      <c r="L16" s="6" t="s">
        <v>711</v>
      </c>
      <c r="M16" s="387" t="s">
        <v>738</v>
      </c>
      <c r="N16" s="7" t="s">
        <v>29</v>
      </c>
      <c r="O16" s="7" t="s">
        <v>29</v>
      </c>
      <c r="P16" s="19" t="s">
        <v>15</v>
      </c>
      <c r="Q16" s="19" t="s">
        <v>11</v>
      </c>
      <c r="R16" s="8">
        <v>0.5</v>
      </c>
      <c r="S16" s="19" t="s">
        <v>20</v>
      </c>
      <c r="T16" s="19" t="s">
        <v>23</v>
      </c>
      <c r="U16" s="19" t="s">
        <v>27</v>
      </c>
      <c r="V16" s="594" t="s">
        <v>93</v>
      </c>
      <c r="W16" s="271">
        <v>0.2</v>
      </c>
      <c r="X16" s="594" t="s">
        <v>101</v>
      </c>
      <c r="Y16" s="166">
        <f>IF(X16="LEVE",20%,IF(X16="MENOR",40%,IF(X16="MODERADO",60%,IF(X16="MAYOR",80%,IF(X16="CATASTROFICO",100%,IF(X16="",""))))))</f>
        <v>0.6</v>
      </c>
      <c r="Z16" s="582" t="s">
        <v>101</v>
      </c>
      <c r="AA16" s="181" t="s">
        <v>32</v>
      </c>
      <c r="AB16" s="16" t="s">
        <v>713</v>
      </c>
      <c r="AC16" s="16" t="s">
        <v>714</v>
      </c>
      <c r="AD16" s="69" t="s">
        <v>715</v>
      </c>
      <c r="AE16" s="397">
        <v>45292</v>
      </c>
      <c r="AF16" s="69" t="s">
        <v>739</v>
      </c>
      <c r="AG16" s="169"/>
      <c r="AH16" s="169"/>
    </row>
    <row r="17" spans="1:34" ht="140.25" x14ac:dyDescent="0.3">
      <c r="A17" s="535"/>
      <c r="B17" s="526"/>
      <c r="C17" s="526"/>
      <c r="D17" s="491"/>
      <c r="E17" s="491"/>
      <c r="F17" s="69" t="s">
        <v>740</v>
      </c>
      <c r="G17" s="589"/>
      <c r="H17" s="581"/>
      <c r="I17" s="601"/>
      <c r="J17" s="581"/>
      <c r="K17" s="596"/>
      <c r="L17" s="2" t="s">
        <v>741</v>
      </c>
      <c r="M17" s="7" t="s">
        <v>742</v>
      </c>
      <c r="N17" s="7" t="s">
        <v>29</v>
      </c>
      <c r="O17" s="7" t="s">
        <v>29</v>
      </c>
      <c r="P17" s="19" t="s">
        <v>15</v>
      </c>
      <c r="Q17" s="19" t="s">
        <v>10</v>
      </c>
      <c r="R17" s="291">
        <v>0.4</v>
      </c>
      <c r="S17" s="19" t="s">
        <v>21</v>
      </c>
      <c r="T17" s="19" t="s">
        <v>23</v>
      </c>
      <c r="U17" s="19" t="s">
        <v>26</v>
      </c>
      <c r="V17" s="589"/>
      <c r="W17" s="271">
        <v>0.2</v>
      </c>
      <c r="X17" s="589"/>
      <c r="Y17" s="166">
        <v>0.6</v>
      </c>
      <c r="Z17" s="583"/>
      <c r="AA17" s="181" t="s">
        <v>32</v>
      </c>
      <c r="AB17" s="16" t="s">
        <v>743</v>
      </c>
      <c r="AC17" s="16" t="s">
        <v>744</v>
      </c>
      <c r="AD17" s="69" t="s">
        <v>592</v>
      </c>
      <c r="AE17" s="397">
        <v>45292</v>
      </c>
      <c r="AF17" s="69" t="s">
        <v>745</v>
      </c>
      <c r="AG17" s="16"/>
      <c r="AH17" s="169"/>
    </row>
    <row r="18" spans="1:34" ht="48.95" customHeight="1" x14ac:dyDescent="0.3">
      <c r="A18" s="535"/>
      <c r="B18" s="526"/>
      <c r="C18" s="526"/>
      <c r="D18" s="491"/>
      <c r="E18" s="491"/>
      <c r="F18" s="69" t="s">
        <v>746</v>
      </c>
      <c r="G18" s="589"/>
      <c r="H18" s="581"/>
      <c r="I18" s="601"/>
      <c r="J18" s="581"/>
      <c r="K18" s="596"/>
      <c r="L18" s="7" t="s">
        <v>711</v>
      </c>
      <c r="M18" s="7" t="s">
        <v>747</v>
      </c>
      <c r="N18" s="7" t="s">
        <v>29</v>
      </c>
      <c r="O18" s="7" t="s">
        <v>29</v>
      </c>
      <c r="P18" s="19" t="s">
        <v>15</v>
      </c>
      <c r="Q18" s="19" t="s">
        <v>10</v>
      </c>
      <c r="R18" s="8">
        <v>0.4</v>
      </c>
      <c r="S18" s="19" t="s">
        <v>20</v>
      </c>
      <c r="T18" s="19" t="s">
        <v>23</v>
      </c>
      <c r="U18" s="19" t="s">
        <v>26</v>
      </c>
      <c r="V18" s="589"/>
      <c r="W18" s="271">
        <v>0.12</v>
      </c>
      <c r="X18" s="589"/>
      <c r="Y18" s="166">
        <v>0.6</v>
      </c>
      <c r="Z18" s="583"/>
      <c r="AA18" s="181" t="s">
        <v>32</v>
      </c>
      <c r="AB18" s="16" t="s">
        <v>748</v>
      </c>
      <c r="AC18" s="16" t="s">
        <v>749</v>
      </c>
      <c r="AD18" s="69" t="s">
        <v>750</v>
      </c>
      <c r="AE18" s="397">
        <v>45292</v>
      </c>
      <c r="AF18" s="69" t="s">
        <v>751</v>
      </c>
      <c r="AG18" s="169"/>
      <c r="AH18" s="169"/>
    </row>
    <row r="19" spans="1:34" ht="86.25" customHeight="1" x14ac:dyDescent="0.3">
      <c r="A19" s="535"/>
      <c r="B19" s="526"/>
      <c r="C19" s="526"/>
      <c r="D19" s="491"/>
      <c r="E19" s="491"/>
      <c r="F19" s="69" t="s">
        <v>752</v>
      </c>
      <c r="G19" s="589"/>
      <c r="H19" s="581"/>
      <c r="I19" s="601"/>
      <c r="J19" s="581"/>
      <c r="K19" s="596"/>
      <c r="L19" s="7" t="s">
        <v>741</v>
      </c>
      <c r="M19" s="7" t="s">
        <v>742</v>
      </c>
      <c r="N19" s="7" t="s">
        <v>29</v>
      </c>
      <c r="O19" s="7" t="s">
        <v>29</v>
      </c>
      <c r="P19" s="19" t="s">
        <v>15</v>
      </c>
      <c r="Q19" s="19" t="s">
        <v>10</v>
      </c>
      <c r="R19" s="8">
        <v>0.4</v>
      </c>
      <c r="S19" s="19" t="s">
        <v>21</v>
      </c>
      <c r="T19" s="19" t="s">
        <v>23</v>
      </c>
      <c r="U19" s="19" t="s">
        <v>26</v>
      </c>
      <c r="V19" s="589"/>
      <c r="W19" s="271">
        <v>7.1999999999999995E-2</v>
      </c>
      <c r="X19" s="589"/>
      <c r="Y19" s="166">
        <v>0.6</v>
      </c>
      <c r="Z19" s="583"/>
      <c r="AA19" s="181" t="s">
        <v>32</v>
      </c>
      <c r="AB19" s="16" t="s">
        <v>753</v>
      </c>
      <c r="AC19" s="16" t="s">
        <v>754</v>
      </c>
      <c r="AD19" s="69" t="s">
        <v>755</v>
      </c>
      <c r="AE19" s="397">
        <v>45292</v>
      </c>
      <c r="AF19" s="69" t="s">
        <v>709</v>
      </c>
      <c r="AG19" s="169"/>
      <c r="AH19" s="169"/>
    </row>
    <row r="20" spans="1:34" ht="51.95" customHeight="1" x14ac:dyDescent="0.3">
      <c r="A20" s="535"/>
      <c r="B20" s="526"/>
      <c r="C20" s="526"/>
      <c r="D20" s="491"/>
      <c r="E20" s="491"/>
      <c r="F20" s="202" t="s">
        <v>756</v>
      </c>
      <c r="G20" s="589"/>
      <c r="H20" s="581"/>
      <c r="I20" s="601"/>
      <c r="J20" s="581"/>
      <c r="K20" s="596"/>
      <c r="L20" s="7" t="s">
        <v>706</v>
      </c>
      <c r="M20" s="399" t="s">
        <v>757</v>
      </c>
      <c r="N20" s="7" t="s">
        <v>29</v>
      </c>
      <c r="O20" s="7" t="s">
        <v>29</v>
      </c>
      <c r="P20" s="19" t="s">
        <v>15</v>
      </c>
      <c r="Q20" s="19" t="s">
        <v>11</v>
      </c>
      <c r="R20" s="8">
        <v>0.5</v>
      </c>
      <c r="S20" s="19" t="s">
        <v>21</v>
      </c>
      <c r="T20" s="19" t="s">
        <v>23</v>
      </c>
      <c r="U20" s="19" t="s">
        <v>26</v>
      </c>
      <c r="V20" s="589"/>
      <c r="W20" s="400">
        <v>7.1639999999999996E-4</v>
      </c>
      <c r="X20" s="589"/>
      <c r="Y20" s="166">
        <v>0.6</v>
      </c>
      <c r="Z20" s="583"/>
      <c r="AA20" s="181" t="s">
        <v>32</v>
      </c>
      <c r="AB20" s="16" t="s">
        <v>758</v>
      </c>
      <c r="AC20" s="16" t="s">
        <v>759</v>
      </c>
      <c r="AD20" s="69" t="s">
        <v>592</v>
      </c>
      <c r="AE20" s="397">
        <v>45292</v>
      </c>
      <c r="AF20" s="69" t="s">
        <v>720</v>
      </c>
      <c r="AG20" s="169"/>
      <c r="AH20" s="169"/>
    </row>
    <row r="21" spans="1:34" ht="86.25" customHeight="1" x14ac:dyDescent="0.3">
      <c r="A21" s="535"/>
      <c r="B21" s="526"/>
      <c r="C21" s="526"/>
      <c r="D21" s="491"/>
      <c r="E21" s="491"/>
      <c r="F21" s="490" t="s">
        <v>760</v>
      </c>
      <c r="G21" s="589"/>
      <c r="H21" s="581"/>
      <c r="I21" s="601"/>
      <c r="J21" s="581"/>
      <c r="K21" s="596"/>
      <c r="L21" s="7" t="s">
        <v>761</v>
      </c>
      <c r="M21" s="7" t="s">
        <v>762</v>
      </c>
      <c r="N21" s="7" t="s">
        <v>29</v>
      </c>
      <c r="O21" s="7" t="s">
        <v>29</v>
      </c>
      <c r="P21" s="19" t="s">
        <v>15</v>
      </c>
      <c r="Q21" s="19" t="s">
        <v>11</v>
      </c>
      <c r="R21" s="8">
        <v>0.5</v>
      </c>
      <c r="S21" s="19" t="s">
        <v>21</v>
      </c>
      <c r="T21" s="19" t="s">
        <v>23</v>
      </c>
      <c r="U21" s="19" t="s">
        <v>26</v>
      </c>
      <c r="V21" s="589"/>
      <c r="W21" s="271">
        <v>0</v>
      </c>
      <c r="X21" s="589"/>
      <c r="Y21" s="166">
        <v>0.6</v>
      </c>
      <c r="Z21" s="583"/>
      <c r="AA21" s="181" t="s">
        <v>32</v>
      </c>
      <c r="AB21" s="16" t="s">
        <v>763</v>
      </c>
      <c r="AC21" s="16" t="s">
        <v>764</v>
      </c>
      <c r="AD21" s="69" t="s">
        <v>765</v>
      </c>
      <c r="AE21" s="397">
        <v>45292</v>
      </c>
      <c r="AF21" s="69" t="s">
        <v>709</v>
      </c>
      <c r="AG21" s="169"/>
      <c r="AH21" s="16"/>
    </row>
    <row r="22" spans="1:34" ht="114.75" x14ac:dyDescent="0.3">
      <c r="A22" s="536"/>
      <c r="B22" s="506"/>
      <c r="C22" s="506"/>
      <c r="D22" s="492"/>
      <c r="E22" s="492"/>
      <c r="F22" s="492"/>
      <c r="G22" s="590"/>
      <c r="H22" s="500"/>
      <c r="I22" s="602"/>
      <c r="J22" s="500"/>
      <c r="K22" s="597"/>
      <c r="L22" s="7" t="s">
        <v>731</v>
      </c>
      <c r="M22" s="7" t="s">
        <v>682</v>
      </c>
      <c r="N22" s="7" t="s">
        <v>29</v>
      </c>
      <c r="O22" s="7" t="s">
        <v>29</v>
      </c>
      <c r="P22" s="19" t="s">
        <v>15</v>
      </c>
      <c r="Q22" s="19" t="s">
        <v>10</v>
      </c>
      <c r="R22" s="8">
        <v>0.4</v>
      </c>
      <c r="S22" s="19" t="s">
        <v>21</v>
      </c>
      <c r="T22" s="19" t="s">
        <v>23</v>
      </c>
      <c r="U22" s="19" t="s">
        <v>26</v>
      </c>
      <c r="V22" s="590"/>
      <c r="W22" s="271">
        <v>0</v>
      </c>
      <c r="X22" s="590"/>
      <c r="Y22" s="166">
        <v>0.6</v>
      </c>
      <c r="Z22" s="584"/>
      <c r="AA22" s="181" t="s">
        <v>32</v>
      </c>
      <c r="AB22" s="16" t="s">
        <v>766</v>
      </c>
      <c r="AC22" s="16" t="s">
        <v>767</v>
      </c>
      <c r="AD22" s="69" t="s">
        <v>401</v>
      </c>
      <c r="AE22" s="397">
        <v>45292</v>
      </c>
      <c r="AF22" s="69" t="s">
        <v>709</v>
      </c>
      <c r="AG22" s="169"/>
      <c r="AH22" s="169"/>
    </row>
    <row r="23" spans="1:34" ht="127.5" customHeight="1" x14ac:dyDescent="0.3">
      <c r="A23" s="537">
        <v>3</v>
      </c>
      <c r="B23" s="505" t="s">
        <v>734</v>
      </c>
      <c r="C23" s="505" t="s">
        <v>768</v>
      </c>
      <c r="D23" s="490" t="s">
        <v>703</v>
      </c>
      <c r="E23" s="490" t="s">
        <v>769</v>
      </c>
      <c r="F23" s="267" t="s">
        <v>737</v>
      </c>
      <c r="G23" s="594" t="s">
        <v>94</v>
      </c>
      <c r="H23" s="499">
        <f>IF(G23="MUY BAJA",20%,IF(G23="BAJA",40%,IF(G23="MEDIA",60%,IF(G23="ALTA",80%,IF(G23="MUY ALTA",100%,IF(G23="",""))))))</f>
        <v>0.4</v>
      </c>
      <c r="I23" s="600" t="s">
        <v>101</v>
      </c>
      <c r="J23" s="499">
        <f>IF(I23="LEVE",20%,IF(I23="MENOR",40%,IF(I23="MODERADO",60%,IF(I23="MAYOR",80%,IF(I23="CATASTROFICO",100%,IF(G23="",""))))))</f>
        <v>0.6</v>
      </c>
      <c r="K23" s="595" t="s">
        <v>101</v>
      </c>
      <c r="L23" s="6" t="s">
        <v>711</v>
      </c>
      <c r="M23" s="387" t="s">
        <v>738</v>
      </c>
      <c r="N23" s="7" t="s">
        <v>29</v>
      </c>
      <c r="O23" s="7" t="s">
        <v>29</v>
      </c>
      <c r="P23" s="19" t="s">
        <v>15</v>
      </c>
      <c r="Q23" s="19" t="s">
        <v>11</v>
      </c>
      <c r="R23" s="291">
        <v>0.5</v>
      </c>
      <c r="S23" s="19" t="s">
        <v>21</v>
      </c>
      <c r="T23" s="19" t="s">
        <v>23</v>
      </c>
      <c r="U23" s="19" t="s">
        <v>26</v>
      </c>
      <c r="V23" s="594" t="s">
        <v>93</v>
      </c>
      <c r="W23" s="271">
        <v>0.2</v>
      </c>
      <c r="X23" s="594" t="s">
        <v>101</v>
      </c>
      <c r="Y23" s="166">
        <f>IF(X23="LEVE",20%,IF(X23="MENOR",40%,IF(X23="MODERADO",60%,IF(X23="MAYOR",80%,IF(X23="CATASTROFICO",100%,IF(X23="",""))))))</f>
        <v>0.6</v>
      </c>
      <c r="Z23" s="582" t="s">
        <v>101</v>
      </c>
      <c r="AA23" s="181" t="s">
        <v>32</v>
      </c>
      <c r="AB23" s="16" t="s">
        <v>713</v>
      </c>
      <c r="AC23" s="16" t="s">
        <v>714</v>
      </c>
      <c r="AD23" s="69" t="s">
        <v>715</v>
      </c>
      <c r="AE23" s="397">
        <v>45292</v>
      </c>
      <c r="AF23" s="69" t="s">
        <v>709</v>
      </c>
      <c r="AG23" s="169"/>
      <c r="AH23" s="169"/>
    </row>
    <row r="24" spans="1:34" ht="140.25" x14ac:dyDescent="0.3">
      <c r="A24" s="535"/>
      <c r="B24" s="526"/>
      <c r="C24" s="526"/>
      <c r="D24" s="491"/>
      <c r="E24" s="491"/>
      <c r="F24" s="69" t="s">
        <v>740</v>
      </c>
      <c r="G24" s="589"/>
      <c r="H24" s="581"/>
      <c r="I24" s="601"/>
      <c r="J24" s="581"/>
      <c r="K24" s="596"/>
      <c r="L24" s="2" t="s">
        <v>741</v>
      </c>
      <c r="M24" s="7" t="s">
        <v>742</v>
      </c>
      <c r="N24" s="7" t="s">
        <v>29</v>
      </c>
      <c r="O24" s="7" t="s">
        <v>29</v>
      </c>
      <c r="P24" s="19" t="s">
        <v>15</v>
      </c>
      <c r="Q24" s="19" t="s">
        <v>11</v>
      </c>
      <c r="R24" s="8">
        <v>0.5</v>
      </c>
      <c r="S24" s="19" t="s">
        <v>21</v>
      </c>
      <c r="T24" s="19" t="s">
        <v>23</v>
      </c>
      <c r="U24" s="19" t="s">
        <v>26</v>
      </c>
      <c r="V24" s="589"/>
      <c r="W24" s="271">
        <v>0.2</v>
      </c>
      <c r="X24" s="589"/>
      <c r="Y24" s="166">
        <v>0.6</v>
      </c>
      <c r="Z24" s="583"/>
      <c r="AA24" s="181" t="s">
        <v>32</v>
      </c>
      <c r="AB24" s="16" t="s">
        <v>743</v>
      </c>
      <c r="AC24" s="16" t="s">
        <v>744</v>
      </c>
      <c r="AD24" s="69" t="s">
        <v>592</v>
      </c>
      <c r="AE24" s="397">
        <v>45292</v>
      </c>
      <c r="AF24" s="69" t="s">
        <v>745</v>
      </c>
      <c r="AG24" s="16"/>
      <c r="AH24" s="169"/>
    </row>
    <row r="25" spans="1:34" ht="86.25" customHeight="1" x14ac:dyDescent="0.3">
      <c r="A25" s="535"/>
      <c r="B25" s="526"/>
      <c r="C25" s="526"/>
      <c r="D25" s="491"/>
      <c r="E25" s="491"/>
      <c r="F25" s="69" t="s">
        <v>746</v>
      </c>
      <c r="G25" s="589"/>
      <c r="H25" s="581"/>
      <c r="I25" s="601"/>
      <c r="J25" s="581"/>
      <c r="K25" s="596"/>
      <c r="L25" s="7" t="s">
        <v>711</v>
      </c>
      <c r="M25" s="7" t="s">
        <v>747</v>
      </c>
      <c r="N25" s="7" t="s">
        <v>29</v>
      </c>
      <c r="O25" s="7" t="s">
        <v>29</v>
      </c>
      <c r="P25" s="19" t="s">
        <v>15</v>
      </c>
      <c r="Q25" s="19" t="s">
        <v>10</v>
      </c>
      <c r="R25" s="8">
        <v>0.4</v>
      </c>
      <c r="S25" s="19" t="s">
        <v>21</v>
      </c>
      <c r="T25" s="19" t="s">
        <v>23</v>
      </c>
      <c r="U25" s="19" t="s">
        <v>26</v>
      </c>
      <c r="V25" s="589"/>
      <c r="W25" s="271">
        <v>0.12</v>
      </c>
      <c r="X25" s="589"/>
      <c r="Y25" s="166">
        <v>0.6</v>
      </c>
      <c r="Z25" s="583"/>
      <c r="AA25" s="181" t="s">
        <v>32</v>
      </c>
      <c r="AB25" s="16" t="s">
        <v>748</v>
      </c>
      <c r="AC25" s="16" t="s">
        <v>749</v>
      </c>
      <c r="AD25" s="69" t="s">
        <v>750</v>
      </c>
      <c r="AE25" s="397">
        <v>45292</v>
      </c>
      <c r="AF25" s="69" t="s">
        <v>751</v>
      </c>
      <c r="AG25" s="169"/>
      <c r="AH25" s="169"/>
    </row>
    <row r="26" spans="1:34" ht="86.25" customHeight="1" x14ac:dyDescent="0.3">
      <c r="A26" s="535"/>
      <c r="B26" s="526"/>
      <c r="C26" s="526"/>
      <c r="D26" s="491"/>
      <c r="E26" s="491"/>
      <c r="F26" s="69" t="s">
        <v>752</v>
      </c>
      <c r="G26" s="589"/>
      <c r="H26" s="581"/>
      <c r="I26" s="601"/>
      <c r="J26" s="581"/>
      <c r="K26" s="596"/>
      <c r="L26" s="7" t="s">
        <v>741</v>
      </c>
      <c r="M26" s="7" t="s">
        <v>742</v>
      </c>
      <c r="N26" s="7" t="s">
        <v>29</v>
      </c>
      <c r="O26" s="7" t="s">
        <v>29</v>
      </c>
      <c r="P26" s="19" t="s">
        <v>15</v>
      </c>
      <c r="Q26" s="19" t="s">
        <v>10</v>
      </c>
      <c r="R26" s="8">
        <v>0.4</v>
      </c>
      <c r="S26" s="19" t="s">
        <v>21</v>
      </c>
      <c r="T26" s="19" t="s">
        <v>23</v>
      </c>
      <c r="U26" s="19" t="s">
        <v>26</v>
      </c>
      <c r="V26" s="589"/>
      <c r="W26" s="401">
        <v>7.1999999999999995E-2</v>
      </c>
      <c r="X26" s="589"/>
      <c r="Y26" s="166">
        <v>0.6</v>
      </c>
      <c r="Z26" s="583"/>
      <c r="AA26" s="181" t="s">
        <v>32</v>
      </c>
      <c r="AB26" s="16" t="s">
        <v>753</v>
      </c>
      <c r="AC26" s="16" t="s">
        <v>754</v>
      </c>
      <c r="AD26" s="69" t="s">
        <v>755</v>
      </c>
      <c r="AE26" s="397">
        <v>45292</v>
      </c>
      <c r="AF26" s="69" t="s">
        <v>709</v>
      </c>
      <c r="AG26" s="169"/>
      <c r="AH26" s="16"/>
    </row>
    <row r="27" spans="1:34" ht="86.25" customHeight="1" x14ac:dyDescent="0.3">
      <c r="A27" s="535"/>
      <c r="B27" s="526"/>
      <c r="C27" s="526"/>
      <c r="D27" s="491"/>
      <c r="E27" s="491"/>
      <c r="F27" s="202" t="s">
        <v>756</v>
      </c>
      <c r="G27" s="589"/>
      <c r="H27" s="581"/>
      <c r="I27" s="601"/>
      <c r="J27" s="581"/>
      <c r="K27" s="596"/>
      <c r="L27" s="7" t="s">
        <v>706</v>
      </c>
      <c r="M27" s="399" t="s">
        <v>757</v>
      </c>
      <c r="N27" s="7" t="s">
        <v>29</v>
      </c>
      <c r="O27" s="7" t="s">
        <v>29</v>
      </c>
      <c r="P27" s="19" t="s">
        <v>15</v>
      </c>
      <c r="Q27" s="19" t="s">
        <v>10</v>
      </c>
      <c r="R27" s="8">
        <v>0.4</v>
      </c>
      <c r="S27" s="19" t="s">
        <v>21</v>
      </c>
      <c r="T27" s="19" t="s">
        <v>23</v>
      </c>
      <c r="U27" s="19" t="s">
        <v>26</v>
      </c>
      <c r="V27" s="589"/>
      <c r="W27" s="271">
        <v>7.1710000000000003E-4</v>
      </c>
      <c r="X27" s="589"/>
      <c r="Y27" s="166">
        <v>0.6</v>
      </c>
      <c r="Z27" s="583"/>
      <c r="AA27" s="181" t="s">
        <v>32</v>
      </c>
      <c r="AB27" s="16" t="s">
        <v>758</v>
      </c>
      <c r="AC27" s="16" t="s">
        <v>759</v>
      </c>
      <c r="AD27" s="69" t="s">
        <v>592</v>
      </c>
      <c r="AE27" s="397">
        <v>45292</v>
      </c>
      <c r="AF27" s="69" t="s">
        <v>720</v>
      </c>
      <c r="AG27" s="169"/>
      <c r="AH27" s="169"/>
    </row>
    <row r="28" spans="1:34" ht="86.25" customHeight="1" x14ac:dyDescent="0.3">
      <c r="A28" s="535"/>
      <c r="B28" s="526"/>
      <c r="C28" s="526"/>
      <c r="D28" s="491"/>
      <c r="E28" s="491"/>
      <c r="F28" s="490" t="s">
        <v>760</v>
      </c>
      <c r="G28" s="589"/>
      <c r="H28" s="581"/>
      <c r="I28" s="601"/>
      <c r="J28" s="581"/>
      <c r="K28" s="596"/>
      <c r="L28" s="7" t="s">
        <v>770</v>
      </c>
      <c r="M28" s="7" t="s">
        <v>762</v>
      </c>
      <c r="N28" s="7" t="s">
        <v>29</v>
      </c>
      <c r="O28" s="7" t="s">
        <v>29</v>
      </c>
      <c r="P28" s="19" t="s">
        <v>15</v>
      </c>
      <c r="Q28" s="19" t="s">
        <v>11</v>
      </c>
      <c r="R28" s="8">
        <v>0.5</v>
      </c>
      <c r="S28" s="19" t="s">
        <v>21</v>
      </c>
      <c r="T28" s="19" t="s">
        <v>23</v>
      </c>
      <c r="U28" s="19" t="s">
        <v>26</v>
      </c>
      <c r="V28" s="589"/>
      <c r="W28" s="271">
        <v>0</v>
      </c>
      <c r="X28" s="589"/>
      <c r="Y28" s="166">
        <v>0.6</v>
      </c>
      <c r="Z28" s="583"/>
      <c r="AA28" s="181" t="s">
        <v>32</v>
      </c>
      <c r="AB28" s="16" t="s">
        <v>771</v>
      </c>
      <c r="AC28" s="16" t="s">
        <v>764</v>
      </c>
      <c r="AD28" s="69" t="s">
        <v>765</v>
      </c>
      <c r="AE28" s="397">
        <v>45292</v>
      </c>
      <c r="AF28" s="69" t="s">
        <v>709</v>
      </c>
      <c r="AG28" s="169"/>
      <c r="AH28" s="16"/>
    </row>
    <row r="29" spans="1:34" ht="114.75" x14ac:dyDescent="0.3">
      <c r="A29" s="536"/>
      <c r="B29" s="506"/>
      <c r="C29" s="506"/>
      <c r="D29" s="492"/>
      <c r="E29" s="492"/>
      <c r="F29" s="492"/>
      <c r="G29" s="590"/>
      <c r="H29" s="500"/>
      <c r="I29" s="602"/>
      <c r="J29" s="500"/>
      <c r="K29" s="597"/>
      <c r="L29" s="7" t="s">
        <v>772</v>
      </c>
      <c r="M29" s="7" t="s">
        <v>682</v>
      </c>
      <c r="N29" s="7" t="s">
        <v>29</v>
      </c>
      <c r="O29" s="7" t="s">
        <v>29</v>
      </c>
      <c r="P29" s="19" t="s">
        <v>15</v>
      </c>
      <c r="Q29" s="19" t="s">
        <v>10</v>
      </c>
      <c r="R29" s="8">
        <v>0.4</v>
      </c>
      <c r="S29" s="19" t="s">
        <v>21</v>
      </c>
      <c r="T29" s="19" t="s">
        <v>23</v>
      </c>
      <c r="U29" s="19" t="s">
        <v>26</v>
      </c>
      <c r="V29" s="590"/>
      <c r="W29" s="271">
        <v>0</v>
      </c>
      <c r="X29" s="590"/>
      <c r="Y29" s="166">
        <v>0.6</v>
      </c>
      <c r="Z29" s="584"/>
      <c r="AA29" s="181" t="s">
        <v>32</v>
      </c>
      <c r="AB29" s="16" t="s">
        <v>773</v>
      </c>
      <c r="AC29" s="16" t="s">
        <v>767</v>
      </c>
      <c r="AD29" s="69" t="s">
        <v>401</v>
      </c>
      <c r="AE29" s="397">
        <v>45292</v>
      </c>
      <c r="AF29" s="69" t="s">
        <v>709</v>
      </c>
      <c r="AG29" s="169"/>
      <c r="AH29" s="169"/>
    </row>
    <row r="30" spans="1:34" ht="243" customHeight="1" x14ac:dyDescent="0.3">
      <c r="A30" s="537">
        <v>4</v>
      </c>
      <c r="B30" s="505" t="s">
        <v>734</v>
      </c>
      <c r="C30" s="505" t="s">
        <v>774</v>
      </c>
      <c r="D30" s="490" t="s">
        <v>703</v>
      </c>
      <c r="E30" s="490" t="s">
        <v>775</v>
      </c>
      <c r="F30" s="267" t="s">
        <v>721</v>
      </c>
      <c r="G30" s="594" t="s">
        <v>195</v>
      </c>
      <c r="H30" s="499">
        <f>IF(G30="MUY BAJA",20%,IF(G30="BAJA",40%,IF(G30="MEDIA",60%,IF(G30="ALTA",80%,IF(G30="MUY ALTA",100%,IF(G30="",""))))))</f>
        <v>0.6</v>
      </c>
      <c r="I30" s="603" t="s">
        <v>103</v>
      </c>
      <c r="J30" s="499">
        <f>IF(I30="LEVE",20%,IF(I30="MENOR",40%,IF(I30="MODERADO",60%,IF(I30="MAYOR",80%,IF(I30="CATASTROFICO",100%,IF(G30="",""))))))</f>
        <v>0.4</v>
      </c>
      <c r="K30" s="595" t="s">
        <v>101</v>
      </c>
      <c r="L30" s="7" t="s">
        <v>722</v>
      </c>
      <c r="M30" s="7" t="s">
        <v>680</v>
      </c>
      <c r="N30" s="7" t="s">
        <v>29</v>
      </c>
      <c r="O30" s="7" t="s">
        <v>29</v>
      </c>
      <c r="P30" s="19" t="s">
        <v>15</v>
      </c>
      <c r="Q30" s="19" t="s">
        <v>11</v>
      </c>
      <c r="R30" s="291">
        <v>0.5</v>
      </c>
      <c r="S30" s="19" t="s">
        <v>21</v>
      </c>
      <c r="T30" s="19" t="s">
        <v>23</v>
      </c>
      <c r="U30" s="19" t="s">
        <v>26</v>
      </c>
      <c r="V30" s="594" t="s">
        <v>94</v>
      </c>
      <c r="W30" s="271">
        <v>0.6</v>
      </c>
      <c r="X30" s="287" t="s">
        <v>103</v>
      </c>
      <c r="Y30" s="166">
        <f>IF(X30="LEVE",20%,IF(X30="MENOR",40%,IF(X30="MODERADO",60%,IF(X30="MAYOR",80%,IF(X30="CATASTROFICO",100%,IF(X30="",""))))))</f>
        <v>0.4</v>
      </c>
      <c r="Z30" s="582" t="s">
        <v>101</v>
      </c>
      <c r="AA30" s="181" t="s">
        <v>32</v>
      </c>
      <c r="AB30" s="16" t="s">
        <v>776</v>
      </c>
      <c r="AC30" s="16" t="s">
        <v>724</v>
      </c>
      <c r="AD30" s="69" t="s">
        <v>517</v>
      </c>
      <c r="AE30" s="397">
        <v>45292</v>
      </c>
      <c r="AF30" s="398" t="s">
        <v>720</v>
      </c>
      <c r="AG30" s="169"/>
      <c r="AH30" s="169"/>
    </row>
    <row r="31" spans="1:34" ht="173.25" customHeight="1" x14ac:dyDescent="0.3">
      <c r="A31" s="535"/>
      <c r="B31" s="526"/>
      <c r="C31" s="526"/>
      <c r="D31" s="491"/>
      <c r="E31" s="491"/>
      <c r="F31" s="69" t="s">
        <v>777</v>
      </c>
      <c r="G31" s="589"/>
      <c r="H31" s="581"/>
      <c r="I31" s="604"/>
      <c r="J31" s="581"/>
      <c r="K31" s="596"/>
      <c r="L31" s="2" t="s">
        <v>716</v>
      </c>
      <c r="M31" s="7" t="s">
        <v>717</v>
      </c>
      <c r="N31" s="7" t="s">
        <v>29</v>
      </c>
      <c r="O31" s="7" t="s">
        <v>29</v>
      </c>
      <c r="P31" s="19" t="s">
        <v>15</v>
      </c>
      <c r="Q31" s="19" t="s">
        <v>10</v>
      </c>
      <c r="R31" s="291">
        <v>0.4</v>
      </c>
      <c r="S31" s="19" t="s">
        <v>21</v>
      </c>
      <c r="T31" s="19" t="s">
        <v>23</v>
      </c>
      <c r="U31" s="19" t="s">
        <v>26</v>
      </c>
      <c r="V31" s="589"/>
      <c r="W31" s="271">
        <v>0.3</v>
      </c>
      <c r="X31" s="287" t="s">
        <v>103</v>
      </c>
      <c r="Y31" s="166">
        <f>IF(X31="LEVE",20%,IF(X31="MENOR",40%,IF(X31="MODERADO",60%,IF(X31="MAYOR",80%,IF(X31="CATASTROFICO",100%,IF(X31="",""))))))</f>
        <v>0.4</v>
      </c>
      <c r="Z31" s="583"/>
      <c r="AA31" s="181" t="s">
        <v>32</v>
      </c>
      <c r="AB31" s="16" t="s">
        <v>778</v>
      </c>
      <c r="AC31" s="16" t="s">
        <v>719</v>
      </c>
      <c r="AD31" s="69" t="s">
        <v>592</v>
      </c>
      <c r="AE31" s="397">
        <v>45292</v>
      </c>
      <c r="AF31" s="69" t="s">
        <v>720</v>
      </c>
      <c r="AG31" s="169"/>
      <c r="AH31" s="169"/>
    </row>
    <row r="32" spans="1:34" ht="188.25" customHeight="1" x14ac:dyDescent="0.3">
      <c r="A32" s="535"/>
      <c r="B32" s="526"/>
      <c r="C32" s="526"/>
      <c r="D32" s="491"/>
      <c r="E32" s="491"/>
      <c r="F32" s="69" t="s">
        <v>779</v>
      </c>
      <c r="G32" s="589"/>
      <c r="H32" s="581"/>
      <c r="I32" s="604"/>
      <c r="J32" s="581"/>
      <c r="K32" s="596"/>
      <c r="L32" s="7" t="s">
        <v>722</v>
      </c>
      <c r="M32" s="7" t="s">
        <v>680</v>
      </c>
      <c r="N32" s="7" t="s">
        <v>29</v>
      </c>
      <c r="O32" s="7" t="s">
        <v>29</v>
      </c>
      <c r="P32" s="19" t="s">
        <v>15</v>
      </c>
      <c r="Q32" s="19" t="s">
        <v>10</v>
      </c>
      <c r="R32" s="8">
        <v>0.4</v>
      </c>
      <c r="S32" s="19" t="s">
        <v>21</v>
      </c>
      <c r="T32" s="19" t="s">
        <v>23</v>
      </c>
      <c r="U32" s="19" t="s">
        <v>26</v>
      </c>
      <c r="V32" s="589"/>
      <c r="W32" s="271">
        <v>0.18</v>
      </c>
      <c r="X32" s="287" t="s">
        <v>103</v>
      </c>
      <c r="Y32" s="166">
        <f>IF(X32="LEVE",20%,IF(X32="MENOR",40%,IF(X32="MODERADO",60%,IF(X32="MAYOR",80%,IF(X32="CATASTROFICO",100%,IF(X32="",""))))))</f>
        <v>0.4</v>
      </c>
      <c r="Z32" s="583"/>
      <c r="AA32" s="181" t="s">
        <v>32</v>
      </c>
      <c r="AB32" s="16" t="s">
        <v>776</v>
      </c>
      <c r="AC32" s="16" t="s">
        <v>724</v>
      </c>
      <c r="AD32" s="69" t="s">
        <v>517</v>
      </c>
      <c r="AE32" s="397">
        <v>45292</v>
      </c>
      <c r="AF32" s="398" t="s">
        <v>720</v>
      </c>
      <c r="AG32" s="169"/>
      <c r="AH32" s="169"/>
    </row>
    <row r="33" spans="1:34" ht="139.5" customHeight="1" x14ac:dyDescent="0.3">
      <c r="A33" s="535"/>
      <c r="B33" s="526"/>
      <c r="C33" s="526"/>
      <c r="D33" s="491"/>
      <c r="E33" s="491"/>
      <c r="F33" s="69" t="s">
        <v>780</v>
      </c>
      <c r="G33" s="589"/>
      <c r="H33" s="581"/>
      <c r="I33" s="604"/>
      <c r="J33" s="581"/>
      <c r="K33" s="596"/>
      <c r="L33" s="2" t="s">
        <v>716</v>
      </c>
      <c r="M33" s="7" t="s">
        <v>717</v>
      </c>
      <c r="N33" s="7" t="s">
        <v>29</v>
      </c>
      <c r="O33" s="7" t="s">
        <v>29</v>
      </c>
      <c r="P33" s="19" t="s">
        <v>15</v>
      </c>
      <c r="Q33" s="19" t="s">
        <v>11</v>
      </c>
      <c r="R33" s="8">
        <v>0.5</v>
      </c>
      <c r="S33" s="19" t="s">
        <v>21</v>
      </c>
      <c r="T33" s="19" t="s">
        <v>23</v>
      </c>
      <c r="U33" s="19" t="s">
        <v>26</v>
      </c>
      <c r="V33" s="590"/>
      <c r="W33" s="271">
        <v>0.09</v>
      </c>
      <c r="X33" s="287" t="s">
        <v>103</v>
      </c>
      <c r="Y33" s="166">
        <f>IF(X33="LEVE",20%,IF(X33="MENOR",40%,IF(X33="MODERADO",60%,IF(X33="MAYOR",80%,IF(X33="CATASTROFICO",100%,IF(X33="",""))))))</f>
        <v>0.4</v>
      </c>
      <c r="Z33" s="584"/>
      <c r="AA33" s="181" t="s">
        <v>32</v>
      </c>
      <c r="AB33" s="16" t="s">
        <v>778</v>
      </c>
      <c r="AC33" s="16" t="s">
        <v>719</v>
      </c>
      <c r="AD33" s="69" t="s">
        <v>592</v>
      </c>
      <c r="AE33" s="397">
        <v>45292</v>
      </c>
      <c r="AF33" s="69" t="s">
        <v>720</v>
      </c>
      <c r="AG33" s="169"/>
      <c r="AH33" s="169"/>
    </row>
    <row r="34" spans="1:34" ht="86.25" customHeight="1" x14ac:dyDescent="0.3">
      <c r="A34" s="537">
        <v>5</v>
      </c>
      <c r="B34" s="505" t="s">
        <v>734</v>
      </c>
      <c r="C34" s="505" t="s">
        <v>781</v>
      </c>
      <c r="D34" s="490" t="s">
        <v>703</v>
      </c>
      <c r="E34" s="490" t="s">
        <v>782</v>
      </c>
      <c r="F34" s="267" t="s">
        <v>783</v>
      </c>
      <c r="G34" s="594" t="s">
        <v>195</v>
      </c>
      <c r="H34" s="499">
        <f>IF(G34="MUY BAJA",20%,IF(G34="BAJA",40%,IF(G34="MEDIA",60%,IF(G34="ALTA",80%,IF(G34="MUY ALTA",100%,IF(G34="",""))))))</f>
        <v>0.6</v>
      </c>
      <c r="I34" s="603" t="s">
        <v>101</v>
      </c>
      <c r="J34" s="499">
        <f>IF(I34="LEVE",20%,IF(I34="MENOR",40%,IF(I34="MODERADO",60%,IF(I34="MAYOR",80%,IF(I34="CATASTROFICO",100%,IF(G34="",""))))))</f>
        <v>0.6</v>
      </c>
      <c r="K34" s="595" t="s">
        <v>101</v>
      </c>
      <c r="L34" s="7" t="s">
        <v>784</v>
      </c>
      <c r="M34" s="7" t="s">
        <v>785</v>
      </c>
      <c r="N34" s="7" t="s">
        <v>29</v>
      </c>
      <c r="O34" s="7" t="s">
        <v>29</v>
      </c>
      <c r="P34" s="19" t="s">
        <v>15</v>
      </c>
      <c r="Q34" s="19" t="s">
        <v>11</v>
      </c>
      <c r="R34" s="291">
        <v>0.5</v>
      </c>
      <c r="S34" s="19" t="s">
        <v>21</v>
      </c>
      <c r="T34" s="19" t="s">
        <v>23</v>
      </c>
      <c r="U34" s="19" t="s">
        <v>26</v>
      </c>
      <c r="V34" s="594" t="s">
        <v>94</v>
      </c>
      <c r="W34" s="271">
        <v>0.6</v>
      </c>
      <c r="X34" s="594" t="s">
        <v>101</v>
      </c>
      <c r="Y34" s="166">
        <f>IF(X34="LEVE",20%,IF(X34="MENOR",40%,IF(X34="MODERADO",60%,IF(X34="MAYOR",80%,IF(X34="CATASTROFICO",100%,IF(X34="",""))))))</f>
        <v>0.6</v>
      </c>
      <c r="Z34" s="582" t="s">
        <v>101</v>
      </c>
      <c r="AA34" s="181" t="s">
        <v>32</v>
      </c>
      <c r="AB34" s="16" t="s">
        <v>786</v>
      </c>
      <c r="AC34" s="16" t="s">
        <v>787</v>
      </c>
      <c r="AD34" s="69" t="s">
        <v>592</v>
      </c>
      <c r="AE34" s="397">
        <v>45292</v>
      </c>
      <c r="AF34" s="69" t="s">
        <v>720</v>
      </c>
      <c r="AG34" s="169"/>
      <c r="AH34" s="169"/>
    </row>
    <row r="35" spans="1:34" ht="100.5" customHeight="1" x14ac:dyDescent="0.3">
      <c r="A35" s="535"/>
      <c r="B35" s="526"/>
      <c r="C35" s="526"/>
      <c r="D35" s="491"/>
      <c r="E35" s="491"/>
      <c r="F35" s="69" t="s">
        <v>777</v>
      </c>
      <c r="G35" s="589"/>
      <c r="H35" s="581"/>
      <c r="I35" s="604"/>
      <c r="J35" s="581"/>
      <c r="K35" s="596"/>
      <c r="L35" s="2" t="s">
        <v>788</v>
      </c>
      <c r="M35" s="7" t="s">
        <v>789</v>
      </c>
      <c r="N35" s="7" t="s">
        <v>29</v>
      </c>
      <c r="O35" s="7" t="s">
        <v>29</v>
      </c>
      <c r="P35" s="19" t="s">
        <v>15</v>
      </c>
      <c r="Q35" s="19" t="s">
        <v>10</v>
      </c>
      <c r="R35" s="291">
        <v>0.4</v>
      </c>
      <c r="S35" s="19" t="s">
        <v>20</v>
      </c>
      <c r="T35" s="19" t="s">
        <v>23</v>
      </c>
      <c r="U35" s="19" t="s">
        <v>26</v>
      </c>
      <c r="V35" s="589"/>
      <c r="W35" s="271">
        <v>0.3</v>
      </c>
      <c r="X35" s="589"/>
      <c r="Y35" s="166">
        <v>0.6</v>
      </c>
      <c r="Z35" s="583"/>
      <c r="AA35" s="181" t="s">
        <v>32</v>
      </c>
      <c r="AB35" s="16" t="s">
        <v>778</v>
      </c>
      <c r="AC35" s="16" t="s">
        <v>719</v>
      </c>
      <c r="AD35" s="69" t="s">
        <v>592</v>
      </c>
      <c r="AE35" s="397">
        <v>45292</v>
      </c>
      <c r="AF35" s="69" t="s">
        <v>720</v>
      </c>
      <c r="AG35" s="169"/>
      <c r="AH35" s="169"/>
    </row>
    <row r="36" spans="1:34" ht="114" customHeight="1" x14ac:dyDescent="0.3">
      <c r="A36" s="535"/>
      <c r="B36" s="526"/>
      <c r="C36" s="526"/>
      <c r="D36" s="491"/>
      <c r="E36" s="491"/>
      <c r="F36" s="69" t="s">
        <v>790</v>
      </c>
      <c r="G36" s="589"/>
      <c r="H36" s="581"/>
      <c r="I36" s="604"/>
      <c r="J36" s="581"/>
      <c r="K36" s="596"/>
      <c r="L36" s="7" t="s">
        <v>791</v>
      </c>
      <c r="M36" s="7" t="s">
        <v>792</v>
      </c>
      <c r="N36" s="7" t="s">
        <v>29</v>
      </c>
      <c r="O36" s="7" t="s">
        <v>29</v>
      </c>
      <c r="P36" s="19" t="s">
        <v>15</v>
      </c>
      <c r="Q36" s="19" t="s">
        <v>11</v>
      </c>
      <c r="R36" s="8">
        <v>0.5</v>
      </c>
      <c r="S36" s="19" t="s">
        <v>20</v>
      </c>
      <c r="T36" s="19" t="s">
        <v>23</v>
      </c>
      <c r="U36" s="19" t="s">
        <v>26</v>
      </c>
      <c r="V36" s="589"/>
      <c r="W36" s="271">
        <v>0.15</v>
      </c>
      <c r="X36" s="589"/>
      <c r="Y36" s="166">
        <v>0.6</v>
      </c>
      <c r="Z36" s="583"/>
      <c r="AA36" s="181" t="s">
        <v>32</v>
      </c>
      <c r="AB36" s="16" t="s">
        <v>793</v>
      </c>
      <c r="AC36" s="16" t="s">
        <v>794</v>
      </c>
      <c r="AD36" s="69" t="s">
        <v>795</v>
      </c>
      <c r="AE36" s="397">
        <v>45292</v>
      </c>
      <c r="AF36" s="69"/>
      <c r="AG36" s="122"/>
      <c r="AH36" s="169"/>
    </row>
    <row r="37" spans="1:34" ht="81.75" customHeight="1" x14ac:dyDescent="0.3">
      <c r="A37" s="535"/>
      <c r="B37" s="526"/>
      <c r="C37" s="526"/>
      <c r="D37" s="491"/>
      <c r="E37" s="491"/>
      <c r="F37" s="202" t="s">
        <v>780</v>
      </c>
      <c r="G37" s="589"/>
      <c r="H37" s="581"/>
      <c r="I37" s="604"/>
      <c r="J37" s="581"/>
      <c r="K37" s="596"/>
      <c r="L37" s="2" t="s">
        <v>796</v>
      </c>
      <c r="M37" s="234" t="s">
        <v>797</v>
      </c>
      <c r="N37" s="234" t="s">
        <v>29</v>
      </c>
      <c r="O37" s="234" t="s">
        <v>29</v>
      </c>
      <c r="P37" s="181" t="s">
        <v>15</v>
      </c>
      <c r="Q37" s="181" t="s">
        <v>11</v>
      </c>
      <c r="R37" s="215">
        <v>0.5</v>
      </c>
      <c r="S37" s="181" t="s">
        <v>21</v>
      </c>
      <c r="T37" s="181" t="s">
        <v>23</v>
      </c>
      <c r="U37" s="181" t="s">
        <v>26</v>
      </c>
      <c r="V37" s="589"/>
      <c r="W37" s="441">
        <v>7.4999999999999997E-2</v>
      </c>
      <c r="X37" s="589"/>
      <c r="Y37" s="270">
        <v>0.6</v>
      </c>
      <c r="Z37" s="583"/>
      <c r="AA37" s="181" t="s">
        <v>32</v>
      </c>
      <c r="AB37" s="235" t="s">
        <v>798</v>
      </c>
      <c r="AC37" s="235" t="s">
        <v>799</v>
      </c>
      <c r="AD37" s="202" t="s">
        <v>592</v>
      </c>
      <c r="AE37" s="397">
        <v>45292</v>
      </c>
      <c r="AF37" s="202" t="s">
        <v>709</v>
      </c>
      <c r="AG37" s="268"/>
      <c r="AH37" s="268"/>
    </row>
    <row r="38" spans="1:34" x14ac:dyDescent="0.3">
      <c r="W38" s="402"/>
    </row>
    <row r="39" spans="1:34" x14ac:dyDescent="0.3">
      <c r="W39" s="402"/>
    </row>
    <row r="40" spans="1:34" x14ac:dyDescent="0.3">
      <c r="W40" s="402"/>
    </row>
    <row r="41" spans="1:34" x14ac:dyDescent="0.3">
      <c r="W41" s="402"/>
    </row>
    <row r="50" spans="1:26" x14ac:dyDescent="0.3">
      <c r="A50" s="293"/>
      <c r="B50" s="293"/>
    </row>
    <row r="51" spans="1:26" hidden="1" x14ac:dyDescent="0.3"/>
    <row r="52" spans="1:26" ht="33" hidden="1" x14ac:dyDescent="0.3">
      <c r="G52" s="533" t="s">
        <v>235</v>
      </c>
      <c r="H52" s="533"/>
      <c r="I52" s="534" t="s">
        <v>256</v>
      </c>
      <c r="J52" s="534"/>
      <c r="K52" s="207" t="s">
        <v>608</v>
      </c>
      <c r="M52" s="396" t="s">
        <v>800</v>
      </c>
      <c r="V52" s="11"/>
      <c r="W52" s="402"/>
      <c r="X52" s="287"/>
      <c r="Z52" s="118"/>
    </row>
    <row r="53" spans="1:26" hidden="1" x14ac:dyDescent="0.3">
      <c r="G53" s="194" t="s">
        <v>93</v>
      </c>
      <c r="H53" s="195">
        <v>0.2</v>
      </c>
      <c r="I53" s="179" t="s">
        <v>167</v>
      </c>
      <c r="J53" s="195">
        <v>0.2</v>
      </c>
      <c r="K53" s="208" t="s">
        <v>102</v>
      </c>
      <c r="M53" s="206" t="s">
        <v>32</v>
      </c>
      <c r="W53" s="402"/>
    </row>
    <row r="54" spans="1:26" hidden="1" x14ac:dyDescent="0.3">
      <c r="G54" s="217" t="s">
        <v>94</v>
      </c>
      <c r="H54" s="195">
        <v>0.4</v>
      </c>
      <c r="I54" s="212" t="s">
        <v>103</v>
      </c>
      <c r="J54" s="195">
        <v>0.4</v>
      </c>
      <c r="K54" s="209" t="s">
        <v>101</v>
      </c>
      <c r="M54" s="206" t="s">
        <v>33</v>
      </c>
      <c r="W54" s="402"/>
    </row>
    <row r="55" spans="1:26" hidden="1" x14ac:dyDescent="0.3">
      <c r="G55" s="196" t="s">
        <v>195</v>
      </c>
      <c r="H55" s="195">
        <v>0.6</v>
      </c>
      <c r="I55" s="213" t="s">
        <v>101</v>
      </c>
      <c r="J55" s="195">
        <v>0.6</v>
      </c>
      <c r="K55" s="210" t="s">
        <v>100</v>
      </c>
      <c r="M55" s="206" t="s">
        <v>34</v>
      </c>
      <c r="W55" s="402"/>
    </row>
    <row r="56" spans="1:26" hidden="1" x14ac:dyDescent="0.3">
      <c r="G56" s="197" t="s">
        <v>7</v>
      </c>
      <c r="H56" s="195">
        <v>0.8</v>
      </c>
      <c r="I56" s="184" t="s">
        <v>8</v>
      </c>
      <c r="J56" s="195">
        <v>0.8</v>
      </c>
      <c r="K56" s="211" t="s">
        <v>99</v>
      </c>
      <c r="W56" s="402"/>
    </row>
    <row r="57" spans="1:26" hidden="1" x14ac:dyDescent="0.3">
      <c r="G57" s="198" t="s">
        <v>95</v>
      </c>
      <c r="H57" s="195">
        <v>1</v>
      </c>
      <c r="I57" s="214" t="s">
        <v>104</v>
      </c>
      <c r="J57" s="195">
        <v>1</v>
      </c>
      <c r="K57" s="206"/>
      <c r="W57" s="402"/>
    </row>
    <row r="58" spans="1:26" hidden="1" x14ac:dyDescent="0.3"/>
  </sheetData>
  <mergeCells count="102">
    <mergeCell ref="C2:D3"/>
    <mergeCell ref="S2:X3"/>
    <mergeCell ref="K34:K37"/>
    <mergeCell ref="V34:V37"/>
    <mergeCell ref="X34:X37"/>
    <mergeCell ref="D16:D22"/>
    <mergeCell ref="E16:E22"/>
    <mergeCell ref="A30:A33"/>
    <mergeCell ref="B30:B33"/>
    <mergeCell ref="C30:C33"/>
    <mergeCell ref="D30:D33"/>
    <mergeCell ref="E30:E33"/>
    <mergeCell ref="X10:X15"/>
    <mergeCell ref="A5:B5"/>
    <mergeCell ref="A6:B6"/>
    <mergeCell ref="C6:L6"/>
    <mergeCell ref="A7:B7"/>
    <mergeCell ref="C7:L7"/>
    <mergeCell ref="A8:A9"/>
    <mergeCell ref="B8:B9"/>
    <mergeCell ref="C8:C9"/>
    <mergeCell ref="D8:D9"/>
    <mergeCell ref="E8:E9"/>
    <mergeCell ref="A10:A15"/>
    <mergeCell ref="G52:H52"/>
    <mergeCell ref="I52:J52"/>
    <mergeCell ref="Z34:Z37"/>
    <mergeCell ref="A34:A37"/>
    <mergeCell ref="B34:B37"/>
    <mergeCell ref="C34:C37"/>
    <mergeCell ref="D34:D37"/>
    <mergeCell ref="E34:E37"/>
    <mergeCell ref="G34:G37"/>
    <mergeCell ref="H34:H37"/>
    <mergeCell ref="I34:I37"/>
    <mergeCell ref="J34:J37"/>
    <mergeCell ref="Z30:Z33"/>
    <mergeCell ref="G30:G33"/>
    <mergeCell ref="H30:H33"/>
    <mergeCell ref="I30:I33"/>
    <mergeCell ref="J30:J33"/>
    <mergeCell ref="K30:K33"/>
    <mergeCell ref="V30:V33"/>
    <mergeCell ref="X23:X29"/>
    <mergeCell ref="Z23:Z29"/>
    <mergeCell ref="I23:I29"/>
    <mergeCell ref="J23:J29"/>
    <mergeCell ref="AH8:AH9"/>
    <mergeCell ref="AC8:AC9"/>
    <mergeCell ref="AD8:AD9"/>
    <mergeCell ref="AE8:AE9"/>
    <mergeCell ref="X16:X22"/>
    <mergeCell ref="Z16:Z22"/>
    <mergeCell ref="F21:F22"/>
    <mergeCell ref="A23:A29"/>
    <mergeCell ref="B23:B29"/>
    <mergeCell ref="C23:C29"/>
    <mergeCell ref="D23:D29"/>
    <mergeCell ref="E23:E29"/>
    <mergeCell ref="G23:G29"/>
    <mergeCell ref="H23:H29"/>
    <mergeCell ref="G16:G22"/>
    <mergeCell ref="H16:H22"/>
    <mergeCell ref="I16:I22"/>
    <mergeCell ref="J16:J22"/>
    <mergeCell ref="K16:K22"/>
    <mergeCell ref="V16:V22"/>
    <mergeCell ref="F28:F29"/>
    <mergeCell ref="A16:A22"/>
    <mergeCell ref="B16:B22"/>
    <mergeCell ref="C16:C22"/>
    <mergeCell ref="Z10:Z15"/>
    <mergeCell ref="V10:V15"/>
    <mergeCell ref="I10:I15"/>
    <mergeCell ref="J10:J15"/>
    <mergeCell ref="K10:K15"/>
    <mergeCell ref="V23:V29"/>
    <mergeCell ref="AF8:AF9"/>
    <mergeCell ref="AG8:AG9"/>
    <mergeCell ref="K23:K29"/>
    <mergeCell ref="Z8:Z9"/>
    <mergeCell ref="AA8:AA9"/>
    <mergeCell ref="AB8:AB9"/>
    <mergeCell ref="L8:L9"/>
    <mergeCell ref="M8:M9"/>
    <mergeCell ref="N8:O8"/>
    <mergeCell ref="P8:U8"/>
    <mergeCell ref="V8:W9"/>
    <mergeCell ref="X8:Y9"/>
    <mergeCell ref="I8:I9"/>
    <mergeCell ref="J8:J9"/>
    <mergeCell ref="K8:K9"/>
    <mergeCell ref="B10:B15"/>
    <mergeCell ref="C10:C15"/>
    <mergeCell ref="D10:D15"/>
    <mergeCell ref="E10:E15"/>
    <mergeCell ref="F11:F12"/>
    <mergeCell ref="F8:F9"/>
    <mergeCell ref="G8:G9"/>
    <mergeCell ref="H8:H9"/>
    <mergeCell ref="G10:G15"/>
    <mergeCell ref="H10:H15"/>
  </mergeCells>
  <dataValidations count="5">
    <dataValidation type="list" allowBlank="1" showInputMessage="1" showErrorMessage="1" sqref="P10:Q37 S10:U37" xr:uid="{2609B5D9-9D14-4FBC-B2AD-CE1D074396E1}">
      <formula1>#REF!</formula1>
    </dataValidation>
    <dataValidation type="list" allowBlank="1" showInputMessage="1" showErrorMessage="1" sqref="AA10:AA37" xr:uid="{BA648349-D0D3-4965-8130-7C9D44CC6911}">
      <formula1>$M$53:$M$55</formula1>
    </dataValidation>
    <dataValidation type="list" allowBlank="1" showInputMessage="1" showErrorMessage="1" sqref="G10:G16 G30 G23 G34 V10 V16 V23 V30 V34" xr:uid="{700F31D8-4FE0-4076-A405-FD1720E2C7A6}">
      <formula1>$G$53:$G$57</formula1>
    </dataValidation>
    <dataValidation type="list" allowBlank="1" showInputMessage="1" showErrorMessage="1" sqref="Z52 K10 Z34 Z23 Z30 Z10 Z16" xr:uid="{62FEFCBF-DFA8-44E5-A8EA-5714E9CD826D}">
      <formula1>$K$53:$K$56</formula1>
    </dataValidation>
    <dataValidation type="list" allowBlank="1" showInputMessage="1" showErrorMessage="1" sqref="X52 I16:I37 I10 X10 X16 X23 X30:X34" xr:uid="{2A776F70-996A-4D8F-BB8D-5FF6683C5E1F}">
      <formula1>$I$53:$I$57</formula1>
    </dataValidation>
  </dataValidations>
  <printOptions horizontalCentered="1"/>
  <pageMargins left="0.31496062992125984" right="0.31496062992125984" top="0.35433070866141736" bottom="0.55118110236220474" header="0.31496062992125984" footer="0.31496062992125984"/>
  <pageSetup paperSize="5" scale="85" orientation="landscape" r:id="rId1"/>
  <headerFooter>
    <oddFooter xml:space="preserve">&amp;CCarrera 10ª No 15-22 PBX: 60+1 3275252 – Fax: 6013275248 Línea gratuita:018000122020
www.uaeos.gov.co  - atencionalciudadano@uaeos.gov.co
Bogotá D.C, Colombia
</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37" operator="containsText" id="{D53BB745-A424-4414-8631-57CE48CBD54A}">
            <xm:f>NOT(ISERROR(SEARCH($G$57,G10)))</xm:f>
            <xm:f>$G$57</xm:f>
            <x14:dxf>
              <fill>
                <patternFill>
                  <bgColor rgb="FFFF0000"/>
                </patternFill>
              </fill>
            </x14:dxf>
          </x14:cfRule>
          <x14:cfRule type="containsText" priority="38" operator="containsText" id="{C6E43BCD-FB6F-4973-8A11-2552A57E9453}">
            <xm:f>NOT(ISERROR(SEARCH($G$56,G10)))</xm:f>
            <xm:f>$G$56</xm:f>
            <x14:dxf>
              <fill>
                <patternFill>
                  <bgColor rgb="FFFFC000"/>
                </patternFill>
              </fill>
            </x14:dxf>
          </x14:cfRule>
          <x14:cfRule type="containsText" priority="39" operator="containsText" id="{C124245F-C214-4163-976C-FA4D08F75F23}">
            <xm:f>NOT(ISERROR(SEARCH($G$55,G10)))</xm:f>
            <xm:f>$G$55</xm:f>
            <x14:dxf>
              <fill>
                <patternFill>
                  <bgColor rgb="FFFFFF00"/>
                </patternFill>
              </fill>
            </x14:dxf>
          </x14:cfRule>
          <x14:cfRule type="containsText" priority="40" operator="containsText" id="{E32CCE2B-56E1-4A09-BF5F-4ABA1CD30DEA}">
            <xm:f>NOT(ISERROR(SEARCH($G$54,G10)))</xm:f>
            <xm:f>$G$54</xm:f>
            <x14:dxf>
              <fill>
                <patternFill>
                  <bgColor rgb="FF00B050"/>
                </patternFill>
              </fill>
            </x14:dxf>
          </x14:cfRule>
          <x14:cfRule type="containsText" priority="41" operator="containsText" id="{5CD81931-A2E8-4576-96F9-E39436E0F633}">
            <xm:f>NOT(ISERROR(SEARCH($G$53,G10)))</xm:f>
            <xm:f>$G$53</xm:f>
            <x14:dxf>
              <fill>
                <patternFill>
                  <bgColor rgb="FFADDB7B"/>
                </patternFill>
              </fill>
            </x14:dxf>
          </x14:cfRule>
          <xm:sqref>G10 V10 V16 V23 V30 V34</xm:sqref>
        </x14:conditionalFormatting>
        <x14:conditionalFormatting xmlns:xm="http://schemas.microsoft.com/office/excel/2006/main">
          <x14:cfRule type="containsText" priority="42" operator="containsText" id="{FFBFFC42-48C2-4547-8ABE-810141963001}">
            <xm:f>NOT(ISERROR(SEARCH($G$57,G16)))</xm:f>
            <xm:f>$G$57</xm:f>
            <x14:dxf>
              <fill>
                <patternFill>
                  <bgColor rgb="FFFF0000"/>
                </patternFill>
              </fill>
            </x14:dxf>
          </x14:cfRule>
          <x14:cfRule type="containsText" priority="43" operator="containsText" id="{5A6B0441-54A4-4768-8FA1-C18DE9F4D03D}">
            <xm:f>NOT(ISERROR(SEARCH($G$56,G16)))</xm:f>
            <xm:f>$G$56</xm:f>
            <x14:dxf>
              <fill>
                <patternFill>
                  <bgColor rgb="FFFFC000"/>
                </patternFill>
              </fill>
            </x14:dxf>
          </x14:cfRule>
          <x14:cfRule type="containsText" priority="44" operator="containsText" id="{B0B25E8B-A0B9-4BD3-8C29-CB163190C59F}">
            <xm:f>NOT(ISERROR(SEARCH($G$55,G16)))</xm:f>
            <xm:f>$G$55</xm:f>
            <x14:dxf>
              <fill>
                <patternFill>
                  <bgColor rgb="FFFFFF00"/>
                </patternFill>
              </fill>
            </x14:dxf>
          </x14:cfRule>
          <x14:cfRule type="containsText" priority="45" operator="containsText" id="{F50D6F44-E387-4182-83FA-FB719693D2D0}">
            <xm:f>NOT(ISERROR(SEARCH($G$54,G16)))</xm:f>
            <xm:f>$G$54</xm:f>
            <x14:dxf>
              <fill>
                <patternFill>
                  <bgColor rgb="FF00B050"/>
                </patternFill>
              </fill>
            </x14:dxf>
          </x14:cfRule>
          <x14:cfRule type="containsText" priority="46" operator="containsText" id="{9B8FE6F3-3F1D-48D1-B284-F1E223453EDB}">
            <xm:f>NOT(ISERROR(SEARCH($G$53,G16)))</xm:f>
            <xm:f>$G$53</xm:f>
            <x14:dxf>
              <fill>
                <patternFill>
                  <bgColor rgb="FF92D050"/>
                </patternFill>
              </fill>
            </x14:dxf>
          </x14:cfRule>
          <xm:sqref>G16 G23 G30 G34</xm:sqref>
        </x14:conditionalFormatting>
        <x14:conditionalFormatting xmlns:xm="http://schemas.microsoft.com/office/excel/2006/main">
          <x14:cfRule type="containsText" priority="32" operator="containsText" id="{50DD1D89-161D-445A-A7AC-E16300EB31CC}">
            <xm:f>NOT(ISERROR(SEARCH($I$57,I10)))</xm:f>
            <xm:f>$I$57</xm:f>
            <x14:dxf>
              <fill>
                <patternFill>
                  <bgColor rgb="FFFF0000"/>
                </patternFill>
              </fill>
            </x14:dxf>
          </x14:cfRule>
          <x14:cfRule type="containsText" priority="33" operator="containsText" id="{0EEA6BFB-0202-4A5F-BB28-FC4842D8AF30}">
            <xm:f>NOT(ISERROR(SEARCH($I$56,I10)))</xm:f>
            <xm:f>$I$56</xm:f>
            <x14:dxf>
              <fill>
                <patternFill>
                  <bgColor rgb="FFFFC000"/>
                </patternFill>
              </fill>
            </x14:dxf>
          </x14:cfRule>
          <x14:cfRule type="containsText" priority="34" operator="containsText" id="{B1532E6C-CE7A-4063-9106-D9A91BF41CC8}">
            <xm:f>NOT(ISERROR(SEARCH($I$55,I10)))</xm:f>
            <xm:f>$I$55</xm:f>
            <x14:dxf>
              <fill>
                <patternFill>
                  <bgColor rgb="FFFFFF00"/>
                </patternFill>
              </fill>
            </x14:dxf>
          </x14:cfRule>
          <x14:cfRule type="containsText" priority="35" operator="containsText" id="{1D6F6C96-8B83-4100-B66C-95AABEB8869A}">
            <xm:f>NOT(ISERROR(SEARCH($I$54,I10)))</xm:f>
            <xm:f>$I$54</xm:f>
            <x14:dxf>
              <fill>
                <patternFill>
                  <bgColor rgb="FF00B050"/>
                </patternFill>
              </fill>
            </x14:dxf>
          </x14:cfRule>
          <x14:cfRule type="containsText" priority="36" operator="containsText" id="{195945DA-1AC5-44BC-8C13-D790B5F2B810}">
            <xm:f>NOT(ISERROR(SEARCH($I$53,I10)))</xm:f>
            <xm:f>$I$53</xm:f>
            <x14:dxf>
              <fill>
                <patternFill>
                  <bgColor rgb="FF92D050"/>
                </patternFill>
              </fill>
            </x14:dxf>
          </x14:cfRule>
          <xm:sqref>I10</xm:sqref>
        </x14:conditionalFormatting>
        <x14:conditionalFormatting xmlns:xm="http://schemas.microsoft.com/office/excel/2006/main">
          <x14:cfRule type="containsText" priority="28" operator="containsText" id="{2BFD8621-F94A-42F6-9607-E503908B8D7C}">
            <xm:f>NOT(ISERROR(SEARCH($K$56,K10)))</xm:f>
            <xm:f>$K$56</xm:f>
            <x14:dxf>
              <fill>
                <patternFill>
                  <bgColor rgb="FFFF0000"/>
                </patternFill>
              </fill>
            </x14:dxf>
          </x14:cfRule>
          <x14:cfRule type="containsText" priority="29" operator="containsText" id="{D2DD27A7-82F6-4476-B65F-B81131650199}">
            <xm:f>NOT(ISERROR(SEARCH($K$55,K10)))</xm:f>
            <xm:f>$K$55</xm:f>
            <x14:dxf>
              <fill>
                <patternFill>
                  <bgColor rgb="FFFFC000"/>
                </patternFill>
              </fill>
            </x14:dxf>
          </x14:cfRule>
          <x14:cfRule type="containsText" priority="30" operator="containsText" id="{8AC06EEC-5D14-496C-A2FE-82E167F204C5}">
            <xm:f>NOT(ISERROR(SEARCH($K$54,K10)))</xm:f>
            <xm:f>$K$54</xm:f>
            <x14:dxf>
              <fill>
                <patternFill>
                  <bgColor rgb="FFFFFF00"/>
                </patternFill>
              </fill>
            </x14:dxf>
          </x14:cfRule>
          <x14:cfRule type="containsText" priority="31" operator="containsText" id="{43CFDD6E-C473-4582-ADB0-3DD783ADA601}">
            <xm:f>NOT(ISERROR(SEARCH($K$53,K10)))</xm:f>
            <xm:f>$K$53</xm:f>
            <x14:dxf>
              <fill>
                <patternFill>
                  <bgColor rgb="FF92D050"/>
                </patternFill>
              </fill>
            </x14:dxf>
          </x14:cfRule>
          <xm:sqref>K10 Z10 Z16 Z23 Z30 Z34 Z52</xm:sqref>
        </x14:conditionalFormatting>
        <x14:conditionalFormatting xmlns:xm="http://schemas.microsoft.com/office/excel/2006/main">
          <x14:cfRule type="containsText" priority="24" operator="containsText" id="{6E3B5EF5-D206-4DD2-9E27-266C8E2DED29}">
            <xm:f>NOT(ISERROR(SEARCH($I$56,I10)))</xm:f>
            <xm:f>$I$56</xm:f>
            <x14:dxf>
              <fill>
                <patternFill>
                  <bgColor rgb="FFFF0000"/>
                </patternFill>
              </fill>
            </x14:dxf>
          </x14:cfRule>
          <x14:cfRule type="containsText" priority="25" operator="containsText" id="{D10C0643-9E0E-4EBB-9CC8-42D41E6FF15C}">
            <xm:f>NOT(ISERROR(SEARCH($I$55,I10)))</xm:f>
            <xm:f>$I$55</xm:f>
            <x14:dxf>
              <fill>
                <patternFill>
                  <bgColor rgb="FFFFC000"/>
                </patternFill>
              </fill>
            </x14:dxf>
          </x14:cfRule>
          <x14:cfRule type="containsText" priority="26" operator="containsText" id="{58D71FAA-732B-400E-96AD-BDF38E09AF3D}">
            <xm:f>NOT(ISERROR(SEARCH($I$54,I10)))</xm:f>
            <xm:f>$I$54</xm:f>
            <x14:dxf>
              <fill>
                <patternFill>
                  <bgColor rgb="FFFFFF00"/>
                </patternFill>
              </fill>
            </x14:dxf>
          </x14:cfRule>
          <x14:cfRule type="containsText" priority="27" operator="containsText" id="{685622A3-8A7A-4ED0-AA53-9D572DAA94FA}">
            <xm:f>NOT(ISERROR(SEARCH($I$53,I10)))</xm:f>
            <xm:f>$I$53</xm:f>
            <x14:dxf>
              <fill>
                <patternFill>
                  <bgColor rgb="FF92D050"/>
                </patternFill>
              </fill>
            </x14:dxf>
          </x14:cfRule>
          <xm:sqref>X10 I16 X16 I23 X23 I30 X30:X34 I34 X52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AD9C2-A009-4F2D-B66D-8577BFFF5D4C}">
  <sheetPr>
    <tabColor rgb="FF00B050"/>
  </sheetPr>
  <dimension ref="A1:AQ77"/>
  <sheetViews>
    <sheetView topLeftCell="A7" zoomScale="90" zoomScaleNormal="90" workbookViewId="0">
      <pane xSplit="3" ySplit="3" topLeftCell="F47" activePane="bottomRight" state="frozen"/>
      <selection activeCell="A7" sqref="A7"/>
      <selection pane="topRight" activeCell="D7" sqref="D7"/>
      <selection pane="bottomLeft" activeCell="A10" sqref="A10"/>
      <selection pane="bottomRight" activeCell="F47" sqref="F47:F52"/>
    </sheetView>
  </sheetViews>
  <sheetFormatPr baseColWidth="10" defaultRowHeight="16.5" x14ac:dyDescent="0.3"/>
  <cols>
    <col min="1" max="1" width="5" style="2" bestFit="1" customWidth="1"/>
    <col min="2" max="2" width="7.85546875" style="2" customWidth="1"/>
    <col min="3" max="3" width="18.42578125" style="2" customWidth="1"/>
    <col min="4" max="4" width="27.85546875" style="2" customWidth="1"/>
    <col min="5" max="5" width="31.7109375" style="2" customWidth="1"/>
    <col min="6" max="6" width="46.5703125" style="1" customWidth="1"/>
    <col min="7" max="7" width="16.85546875" style="5" customWidth="1"/>
    <col min="8" max="8" width="16.42578125" style="1" customWidth="1"/>
    <col min="9" max="9" width="12.7109375" style="1" customWidth="1"/>
    <col min="10" max="10" width="6.140625" style="1" customWidth="1"/>
    <col min="11" max="11" width="13.5703125" style="1" customWidth="1"/>
    <col min="12" max="12" width="7" style="1" customWidth="1"/>
    <col min="13" max="13" width="12.5703125" style="1" customWidth="1"/>
    <col min="14" max="14" width="3.71093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4" width="10.140625" style="1" customWidth="1"/>
    <col min="25" max="25" width="7" style="1" customWidth="1"/>
    <col min="26" max="26" width="13.42578125" style="1" customWidth="1"/>
    <col min="27" max="27" width="7.140625" style="1" customWidth="1"/>
    <col min="28" max="28" width="9" style="1" customWidth="1"/>
    <col min="29" max="29" width="7.28515625" style="1" customWidth="1"/>
    <col min="30" max="30" width="40.42578125" style="1" customWidth="1"/>
    <col min="31" max="31" width="30.5703125" style="1" customWidth="1"/>
    <col min="32" max="32" width="19.28515625" style="1" customWidth="1"/>
    <col min="33" max="33" width="18.5703125" style="1" customWidth="1"/>
    <col min="34" max="34" width="13.5703125" style="1" customWidth="1"/>
    <col min="35" max="35" width="13.85546875" style="1" customWidth="1"/>
    <col min="36" max="16384" width="11.42578125" style="1"/>
  </cols>
  <sheetData>
    <row r="1" spans="1:43" ht="29.25" customHeight="1" x14ac:dyDescent="0.3"/>
    <row r="2" spans="1:43" ht="39" customHeight="1" x14ac:dyDescent="0.3">
      <c r="C2" s="10"/>
    </row>
    <row r="3" spans="1:43" ht="39" customHeight="1" x14ac:dyDescent="0.3">
      <c r="C3" s="73" t="s">
        <v>602</v>
      </c>
    </row>
    <row r="4" spans="1:43" x14ac:dyDescent="0.3">
      <c r="A4" s="483" t="s">
        <v>45</v>
      </c>
      <c r="B4" s="562"/>
      <c r="C4" s="484"/>
      <c r="D4" s="116" t="s">
        <v>593</v>
      </c>
      <c r="E4" s="12"/>
      <c r="F4" s="12"/>
      <c r="G4" s="13"/>
      <c r="H4" s="14"/>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43" ht="30.75" customHeight="1" x14ac:dyDescent="0.3">
      <c r="A5" s="483" t="s">
        <v>47</v>
      </c>
      <c r="B5" s="562"/>
      <c r="C5" s="484"/>
      <c r="D5" s="563" t="s">
        <v>595</v>
      </c>
      <c r="E5" s="564"/>
      <c r="F5" s="564"/>
      <c r="G5" s="564"/>
      <c r="H5" s="564"/>
      <c r="I5" s="564"/>
      <c r="J5" s="564"/>
      <c r="K5" s="564"/>
      <c r="L5" s="564"/>
      <c r="M5" s="564"/>
      <c r="N5" s="565"/>
      <c r="O5" s="11"/>
      <c r="P5" s="11"/>
      <c r="Q5" s="11"/>
      <c r="R5" s="11"/>
      <c r="S5" s="11"/>
      <c r="T5" s="11"/>
      <c r="U5" s="11"/>
      <c r="V5" s="11"/>
      <c r="W5" s="11"/>
      <c r="X5" s="11"/>
      <c r="Y5" s="11"/>
      <c r="Z5" s="11"/>
      <c r="AA5" s="11"/>
      <c r="AB5" s="11"/>
      <c r="AC5" s="11"/>
      <c r="AD5" s="11"/>
      <c r="AE5" s="11"/>
      <c r="AF5" s="11"/>
      <c r="AG5" s="11"/>
      <c r="AH5" s="11"/>
      <c r="AI5" s="11"/>
    </row>
    <row r="6" spans="1:43" ht="32.25" customHeight="1" x14ac:dyDescent="0.3">
      <c r="A6" s="483" t="s">
        <v>46</v>
      </c>
      <c r="B6" s="562"/>
      <c r="C6" s="484"/>
      <c r="D6" s="563" t="s">
        <v>594</v>
      </c>
      <c r="E6" s="564"/>
      <c r="F6" s="564"/>
      <c r="G6" s="564"/>
      <c r="H6" s="564"/>
      <c r="I6" s="564"/>
      <c r="J6" s="564"/>
      <c r="K6" s="564"/>
      <c r="L6" s="564"/>
      <c r="M6" s="564"/>
      <c r="N6" s="565"/>
      <c r="O6" s="11"/>
      <c r="P6" s="11"/>
      <c r="Q6" s="11"/>
      <c r="R6" s="11"/>
      <c r="S6" s="11"/>
      <c r="T6" s="11"/>
      <c r="U6" s="11"/>
      <c r="V6" s="11"/>
      <c r="W6" s="11"/>
      <c r="X6" s="11"/>
      <c r="Y6" s="11"/>
      <c r="Z6" s="11"/>
      <c r="AA6" s="11"/>
      <c r="AB6" s="11"/>
      <c r="AC6" s="11"/>
      <c r="AD6" s="11"/>
      <c r="AE6" s="11"/>
      <c r="AF6" s="11"/>
      <c r="AG6" s="11"/>
      <c r="AH6" s="11"/>
      <c r="AI6" s="11"/>
    </row>
    <row r="7" spans="1:43" ht="32.25" customHeight="1" x14ac:dyDescent="0.3">
      <c r="A7" s="566" t="s">
        <v>229</v>
      </c>
      <c r="B7" s="567"/>
      <c r="C7" s="567"/>
      <c r="D7" s="567"/>
      <c r="E7" s="567"/>
      <c r="F7" s="567"/>
      <c r="G7" s="567"/>
      <c r="H7" s="567"/>
      <c r="I7" s="566" t="s">
        <v>230</v>
      </c>
      <c r="J7" s="567"/>
      <c r="K7" s="567"/>
      <c r="L7" s="567"/>
      <c r="M7" s="567"/>
      <c r="N7" s="481" t="s">
        <v>231</v>
      </c>
      <c r="O7" s="558"/>
      <c r="P7" s="558"/>
      <c r="Q7" s="558"/>
      <c r="R7" s="558"/>
      <c r="S7" s="558"/>
      <c r="T7" s="558"/>
      <c r="U7" s="558"/>
      <c r="V7" s="558"/>
      <c r="W7" s="482"/>
      <c r="X7" s="481" t="s">
        <v>232</v>
      </c>
      <c r="Y7" s="558"/>
      <c r="Z7" s="558"/>
      <c r="AA7" s="558"/>
      <c r="AB7" s="558"/>
      <c r="AC7" s="558"/>
      <c r="AD7" s="558" t="s">
        <v>36</v>
      </c>
      <c r="AE7" s="558"/>
      <c r="AF7" s="558"/>
      <c r="AG7" s="558"/>
      <c r="AH7" s="558"/>
      <c r="AI7" s="558"/>
    </row>
    <row r="8" spans="1:43" ht="16.5" customHeight="1" x14ac:dyDescent="0.3">
      <c r="A8" s="543" t="s">
        <v>0</v>
      </c>
      <c r="B8" s="241"/>
      <c r="C8" s="571" t="s">
        <v>2</v>
      </c>
      <c r="D8" s="511" t="s">
        <v>3</v>
      </c>
      <c r="E8" s="511" t="s">
        <v>44</v>
      </c>
      <c r="F8" s="572" t="s">
        <v>1</v>
      </c>
      <c r="G8" s="549" t="s">
        <v>128</v>
      </c>
      <c r="H8" s="511" t="s">
        <v>142</v>
      </c>
      <c r="I8" s="527" t="s">
        <v>35</v>
      </c>
      <c r="J8" s="509" t="s">
        <v>5</v>
      </c>
      <c r="K8" s="510" t="s">
        <v>48</v>
      </c>
      <c r="L8" s="509" t="s">
        <v>5</v>
      </c>
      <c r="M8" s="511" t="s">
        <v>50</v>
      </c>
      <c r="N8" s="493" t="s">
        <v>12</v>
      </c>
      <c r="O8" s="512" t="s">
        <v>140</v>
      </c>
      <c r="P8" s="512" t="s">
        <v>13</v>
      </c>
      <c r="Q8" s="512"/>
      <c r="R8" s="485" t="s">
        <v>9</v>
      </c>
      <c r="S8" s="516"/>
      <c r="T8" s="516"/>
      <c r="U8" s="516"/>
      <c r="V8" s="516"/>
      <c r="W8" s="486"/>
      <c r="X8" s="519" t="s">
        <v>234</v>
      </c>
      <c r="Y8" s="521" t="s">
        <v>5</v>
      </c>
      <c r="Z8" s="519" t="s">
        <v>233</v>
      </c>
      <c r="AA8" s="521" t="s">
        <v>5</v>
      </c>
      <c r="AB8" s="523" t="s">
        <v>194</v>
      </c>
      <c r="AC8" s="493" t="s">
        <v>31</v>
      </c>
      <c r="AD8" s="512" t="s">
        <v>36</v>
      </c>
      <c r="AE8" s="512" t="s">
        <v>37</v>
      </c>
      <c r="AF8" s="512" t="s">
        <v>38</v>
      </c>
      <c r="AG8" s="512" t="s">
        <v>40</v>
      </c>
      <c r="AH8" s="512" t="s">
        <v>39</v>
      </c>
      <c r="AI8" s="512" t="s">
        <v>41</v>
      </c>
    </row>
    <row r="9" spans="1:43" s="4" customFormat="1" ht="63" customHeight="1" x14ac:dyDescent="0.25">
      <c r="A9" s="544"/>
      <c r="B9" s="242" t="s">
        <v>276</v>
      </c>
      <c r="C9" s="571"/>
      <c r="D9" s="512"/>
      <c r="E9" s="512"/>
      <c r="F9" s="571"/>
      <c r="G9" s="511"/>
      <c r="H9" s="512"/>
      <c r="I9" s="511"/>
      <c r="J9" s="481"/>
      <c r="K9" s="481"/>
      <c r="L9" s="481"/>
      <c r="M9" s="512"/>
      <c r="N9" s="494"/>
      <c r="O9" s="512"/>
      <c r="P9" s="115" t="s">
        <v>4</v>
      </c>
      <c r="Q9" s="115" t="s">
        <v>2</v>
      </c>
      <c r="R9" s="9" t="s">
        <v>14</v>
      </c>
      <c r="S9" s="9" t="s">
        <v>18</v>
      </c>
      <c r="T9" s="9" t="s">
        <v>30</v>
      </c>
      <c r="U9" s="9" t="s">
        <v>19</v>
      </c>
      <c r="V9" s="9" t="s">
        <v>22</v>
      </c>
      <c r="W9" s="9" t="s">
        <v>25</v>
      </c>
      <c r="X9" s="520"/>
      <c r="Y9" s="522"/>
      <c r="Z9" s="520"/>
      <c r="AA9" s="522"/>
      <c r="AB9" s="523"/>
      <c r="AC9" s="494"/>
      <c r="AD9" s="512"/>
      <c r="AE9" s="512"/>
      <c r="AF9" s="512"/>
      <c r="AG9" s="512"/>
      <c r="AH9" s="512"/>
      <c r="AI9" s="512"/>
      <c r="AJ9" s="75"/>
      <c r="AK9" s="75"/>
      <c r="AL9" s="75"/>
      <c r="AM9" s="75"/>
      <c r="AN9" s="75"/>
      <c r="AO9" s="75"/>
      <c r="AP9" s="75"/>
      <c r="AQ9" s="75"/>
    </row>
    <row r="10" spans="1:43" s="3" customFormat="1" ht="132.75" hidden="1" customHeight="1" x14ac:dyDescent="0.25">
      <c r="A10" s="233">
        <v>1</v>
      </c>
      <c r="B10" s="233" t="s">
        <v>277</v>
      </c>
      <c r="C10" s="235" t="s">
        <v>145</v>
      </c>
      <c r="D10" s="235" t="s">
        <v>564</v>
      </c>
      <c r="E10" s="235" t="s">
        <v>565</v>
      </c>
      <c r="F10" s="235" t="s">
        <v>455</v>
      </c>
      <c r="G10" s="202" t="s">
        <v>81</v>
      </c>
      <c r="H10" s="234">
        <v>1</v>
      </c>
      <c r="I10" s="193" t="s">
        <v>93</v>
      </c>
      <c r="J10" s="166">
        <f>IF(I10="MUY BAJA",20%,IF(I10="BAJA",40%,IF(I10="MEDIA",60%,IF(I10="ALTA",80%,IF(I10="MUY ALTA",100%,IF(I10="",""))))))</f>
        <v>0.2</v>
      </c>
      <c r="K10" s="243" t="s">
        <v>104</v>
      </c>
      <c r="L10" s="166">
        <f>IF(K10="LEVE",20%,IF(K10="MENOR",40%,IF(K10="MODERADO",60%,IF(K10="MAYOR",80%,IF(K10="CATASTRÓFICO",100%,IF(I10="",""))))))</f>
        <v>1</v>
      </c>
      <c r="M10" s="244" t="s">
        <v>99</v>
      </c>
      <c r="N10" s="6">
        <v>1</v>
      </c>
      <c r="O10" s="16" t="s">
        <v>456</v>
      </c>
      <c r="P10" s="165" t="s">
        <v>29</v>
      </c>
      <c r="Q10" s="165" t="s">
        <v>29</v>
      </c>
      <c r="R10" s="19" t="s">
        <v>15</v>
      </c>
      <c r="S10" s="19" t="s">
        <v>10</v>
      </c>
      <c r="T10" s="166">
        <v>0.4</v>
      </c>
      <c r="U10" s="19" t="s">
        <v>20</v>
      </c>
      <c r="V10" s="19" t="s">
        <v>23</v>
      </c>
      <c r="W10" s="19" t="s">
        <v>27</v>
      </c>
      <c r="X10" s="193" t="s">
        <v>93</v>
      </c>
      <c r="Y10" s="190">
        <f>'Calculos Controles'!C6</f>
        <v>0.12</v>
      </c>
      <c r="Z10" s="243" t="s">
        <v>104</v>
      </c>
      <c r="AA10" s="168">
        <v>1</v>
      </c>
      <c r="AB10" s="239" t="s">
        <v>99</v>
      </c>
      <c r="AC10" s="181" t="s">
        <v>32</v>
      </c>
      <c r="AD10" s="121" t="s">
        <v>272</v>
      </c>
      <c r="AE10" s="121" t="s">
        <v>271</v>
      </c>
      <c r="AF10" s="69" t="s">
        <v>570</v>
      </c>
      <c r="AG10" s="237" t="s">
        <v>222</v>
      </c>
      <c r="AH10" s="7"/>
      <c r="AI10" s="6"/>
      <c r="AM10" s="185"/>
    </row>
    <row r="11" spans="1:43" ht="117.75" hidden="1" customHeight="1" x14ac:dyDescent="0.3">
      <c r="A11" s="6">
        <v>2</v>
      </c>
      <c r="B11" s="233" t="s">
        <v>277</v>
      </c>
      <c r="C11" s="16" t="s">
        <v>145</v>
      </c>
      <c r="D11" s="16" t="s">
        <v>274</v>
      </c>
      <c r="E11" s="16" t="s">
        <v>273</v>
      </c>
      <c r="F11" s="16" t="s">
        <v>457</v>
      </c>
      <c r="G11" s="69" t="s">
        <v>81</v>
      </c>
      <c r="H11" s="7">
        <v>12</v>
      </c>
      <c r="I11" s="193" t="s">
        <v>94</v>
      </c>
      <c r="J11" s="166">
        <f>IF(I11="MUY BAJA",20%,IF(I11="BAJA",40%,IF(I11="MEDIA",60%,IF(I11="ALTA",80%,IF(I11="MUY ALTA",100%,IF(I11="",""))))))</f>
        <v>0.4</v>
      </c>
      <c r="K11" s="243" t="s">
        <v>101</v>
      </c>
      <c r="L11" s="166">
        <f t="shared" ref="L11:L37" si="0">IF(K11="LEVE",20%,IF(K11="MENOR",40%,IF(K11="MODERADO",60%,IF(K11="MAYOR",80%,IF(K11="CATASTRÓFICO",100%,IF(I11="",""))))))</f>
        <v>0.6</v>
      </c>
      <c r="M11" s="244" t="s">
        <v>101</v>
      </c>
      <c r="N11" s="6">
        <v>2</v>
      </c>
      <c r="O11" s="121" t="s">
        <v>275</v>
      </c>
      <c r="P11" s="6" t="s">
        <v>29</v>
      </c>
      <c r="Q11" s="6" t="s">
        <v>29</v>
      </c>
      <c r="R11" s="19" t="s">
        <v>16</v>
      </c>
      <c r="S11" s="19" t="s">
        <v>10</v>
      </c>
      <c r="T11" s="166">
        <v>0.3</v>
      </c>
      <c r="U11" s="19" t="s">
        <v>20</v>
      </c>
      <c r="V11" s="19" t="s">
        <v>23</v>
      </c>
      <c r="W11" s="19" t="s">
        <v>27</v>
      </c>
      <c r="X11" s="193" t="s">
        <v>93</v>
      </c>
      <c r="Y11" s="166">
        <f>'Calculos Controles'!C15</f>
        <v>0.12</v>
      </c>
      <c r="Z11" s="243" t="s">
        <v>101</v>
      </c>
      <c r="AA11" s="174">
        <v>0.6</v>
      </c>
      <c r="AB11" s="118" t="s">
        <v>101</v>
      </c>
      <c r="AC11" s="240" t="s">
        <v>32</v>
      </c>
      <c r="AD11" s="121" t="s">
        <v>458</v>
      </c>
      <c r="AE11" s="387" t="s">
        <v>672</v>
      </c>
      <c r="AF11" s="69" t="s">
        <v>570</v>
      </c>
      <c r="AG11" s="237" t="s">
        <v>222</v>
      </c>
      <c r="AH11" s="6"/>
      <c r="AI11" s="6"/>
    </row>
    <row r="12" spans="1:43" ht="73.5" hidden="1" customHeight="1" x14ac:dyDescent="0.3">
      <c r="A12" s="6">
        <v>3</v>
      </c>
      <c r="B12" s="255" t="s">
        <v>598</v>
      </c>
      <c r="C12" s="256" t="s">
        <v>339</v>
      </c>
      <c r="D12" s="256" t="s">
        <v>340</v>
      </c>
      <c r="E12" s="257" t="s">
        <v>341</v>
      </c>
      <c r="F12" s="258" t="s">
        <v>567</v>
      </c>
      <c r="G12" s="259" t="s">
        <v>81</v>
      </c>
      <c r="H12" s="260">
        <v>369</v>
      </c>
      <c r="I12" s="193" t="s">
        <v>195</v>
      </c>
      <c r="J12" s="261">
        <f>IF(I12="MUY BAJA",20%,IF(I12="BAJA",40%,IF(I12="MEDIA",60%,IF(I12="ALTA",80%,IF(I12="MUY ALTA",100%,IF(I12="",""))))))</f>
        <v>0.6</v>
      </c>
      <c r="K12" s="243" t="s">
        <v>8</v>
      </c>
      <c r="L12" s="166">
        <f t="shared" si="0"/>
        <v>0.8</v>
      </c>
      <c r="M12" s="244" t="s">
        <v>100</v>
      </c>
      <c r="N12" s="6">
        <v>1</v>
      </c>
      <c r="O12" s="262" t="s">
        <v>459</v>
      </c>
      <c r="P12" s="69" t="s">
        <v>29</v>
      </c>
      <c r="Q12" s="6" t="s">
        <v>29</v>
      </c>
      <c r="R12" s="19" t="s">
        <v>15</v>
      </c>
      <c r="S12" s="19" t="s">
        <v>10</v>
      </c>
      <c r="T12" s="248">
        <v>0.4</v>
      </c>
      <c r="U12" s="19" t="s">
        <v>20</v>
      </c>
      <c r="V12" s="19" t="s">
        <v>23</v>
      </c>
      <c r="W12" s="19" t="s">
        <v>26</v>
      </c>
      <c r="X12" s="193" t="s">
        <v>93</v>
      </c>
      <c r="Y12" s="166">
        <v>0.36</v>
      </c>
      <c r="Z12" s="243" t="s">
        <v>101</v>
      </c>
      <c r="AA12" s="166">
        <f>IF(Z12="LEVE",20%,IF(Z12="MENOR",40%,IF(Z12="MODERADO",60%,IF(Z12="MAYOR",80%,IF(Z12="CATASTROFICO",100%,IF(Z12="",""))))))</f>
        <v>0.6</v>
      </c>
      <c r="AB12" s="244" t="s">
        <v>100</v>
      </c>
      <c r="AC12" s="240" t="s">
        <v>32</v>
      </c>
      <c r="AD12" s="16" t="s">
        <v>552</v>
      </c>
      <c r="AE12" s="7" t="s">
        <v>342</v>
      </c>
      <c r="AF12" s="69" t="s">
        <v>570</v>
      </c>
      <c r="AG12" s="182" t="s">
        <v>222</v>
      </c>
      <c r="AH12" s="6"/>
      <c r="AI12" s="6"/>
    </row>
    <row r="13" spans="1:43" ht="115.5" hidden="1" customHeight="1" x14ac:dyDescent="0.3">
      <c r="A13" s="6">
        <v>4</v>
      </c>
      <c r="B13" s="255" t="s">
        <v>599</v>
      </c>
      <c r="C13" s="256" t="s">
        <v>462</v>
      </c>
      <c r="D13" s="290" t="s">
        <v>553</v>
      </c>
      <c r="E13" s="256" t="s">
        <v>568</v>
      </c>
      <c r="F13" s="256" t="s">
        <v>569</v>
      </c>
      <c r="G13" s="259" t="s">
        <v>81</v>
      </c>
      <c r="H13" s="260">
        <v>369</v>
      </c>
      <c r="I13" s="193" t="s">
        <v>195</v>
      </c>
      <c r="J13" s="261">
        <f>IF(I13="MUY BAJA",20%,IF(I13="BAJA",40%,IF(I13="MEDIA",60%,IF(I13="ALTA",80%,IF(I13="MUY ALTA",100%,IF(I13="",""))))))</f>
        <v>0.6</v>
      </c>
      <c r="K13" s="243" t="s">
        <v>8</v>
      </c>
      <c r="L13" s="166">
        <f t="shared" si="0"/>
        <v>0.8</v>
      </c>
      <c r="M13" s="244" t="s">
        <v>100</v>
      </c>
      <c r="N13" s="6">
        <v>2</v>
      </c>
      <c r="O13" s="263" t="s">
        <v>460</v>
      </c>
      <c r="P13" s="6" t="s">
        <v>29</v>
      </c>
      <c r="Q13" s="6" t="s">
        <v>29</v>
      </c>
      <c r="R13" s="19" t="s">
        <v>15</v>
      </c>
      <c r="S13" s="19" t="s">
        <v>10</v>
      </c>
      <c r="T13" s="248">
        <v>0.4</v>
      </c>
      <c r="U13" s="19" t="s">
        <v>20</v>
      </c>
      <c r="V13" s="19" t="s">
        <v>23</v>
      </c>
      <c r="W13" s="19" t="s">
        <v>26</v>
      </c>
      <c r="X13" s="193" t="s">
        <v>93</v>
      </c>
      <c r="Y13" s="173">
        <v>0.36</v>
      </c>
      <c r="Z13" s="243" t="s">
        <v>101</v>
      </c>
      <c r="AA13" s="166">
        <f>IF(Z13="LEVE",20%,IF(Z13="MENOR",40%,IF(Z13="MODERADO",60%,IF(Z13="MAYOR",80%,IF(Z13="CATASTROFICO",100%,IF(Z13="",""))))))</f>
        <v>0.6</v>
      </c>
      <c r="AB13" s="244" t="s">
        <v>100</v>
      </c>
      <c r="AC13" s="240" t="s">
        <v>32</v>
      </c>
      <c r="AD13" s="169" t="s">
        <v>461</v>
      </c>
      <c r="AE13" s="7" t="s">
        <v>342</v>
      </c>
      <c r="AF13" s="69" t="s">
        <v>570</v>
      </c>
      <c r="AG13" s="182" t="s">
        <v>222</v>
      </c>
      <c r="AH13" s="7"/>
      <c r="AI13" s="7"/>
    </row>
    <row r="14" spans="1:43" ht="117" hidden="1" customHeight="1" x14ac:dyDescent="0.3">
      <c r="A14" s="6">
        <v>5</v>
      </c>
      <c r="B14" s="255" t="s">
        <v>600</v>
      </c>
      <c r="C14" s="256" t="s">
        <v>462</v>
      </c>
      <c r="D14" s="256" t="s">
        <v>343</v>
      </c>
      <c r="E14" s="256" t="s">
        <v>463</v>
      </c>
      <c r="F14" s="256" t="s">
        <v>464</v>
      </c>
      <c r="G14" s="264" t="s">
        <v>270</v>
      </c>
      <c r="H14" s="265">
        <v>2</v>
      </c>
      <c r="I14" s="254" t="s">
        <v>93</v>
      </c>
      <c r="J14" s="261">
        <f>IF(I14="MUY BAJA",20%,IF(I14="BAJA",40%,IF(I14="MEDIA",60%,IF(I14="ALTA",80%,IF(I14="MUY ALTA",100%,IF(I14="",""))))))</f>
        <v>0.2</v>
      </c>
      <c r="K14" s="243" t="s">
        <v>104</v>
      </c>
      <c r="L14" s="166">
        <f t="shared" si="0"/>
        <v>1</v>
      </c>
      <c r="M14" s="244" t="s">
        <v>99</v>
      </c>
      <c r="N14" s="7">
        <v>3</v>
      </c>
      <c r="O14" s="262" t="s">
        <v>465</v>
      </c>
      <c r="P14" s="266" t="s">
        <v>344</v>
      </c>
      <c r="Q14" s="7" t="s">
        <v>344</v>
      </c>
      <c r="R14" s="19" t="s">
        <v>15</v>
      </c>
      <c r="S14" s="19" t="s">
        <v>10</v>
      </c>
      <c r="T14" s="248">
        <f>+'[1]ValoraciónControles Fomento'!G62</f>
        <v>0</v>
      </c>
      <c r="U14" s="19" t="s">
        <v>20</v>
      </c>
      <c r="V14" s="19" t="s">
        <v>23</v>
      </c>
      <c r="W14" s="19" t="s">
        <v>26</v>
      </c>
      <c r="X14" s="193" t="s">
        <v>93</v>
      </c>
      <c r="Y14" s="166">
        <v>0.36</v>
      </c>
      <c r="Z14" s="243" t="s">
        <v>104</v>
      </c>
      <c r="AA14" s="166">
        <f>IF(Z14="LEVE",20%,IF(Z14="MENOR",40%,IF(Z14="MODERADO",60%,IF(Z14="MAYOR",80%,IF(Z14="CATASTRÓFICO",100%,IF(Z14="",""))))))</f>
        <v>1</v>
      </c>
      <c r="AB14" s="239" t="s">
        <v>99</v>
      </c>
      <c r="AC14" s="240" t="s">
        <v>32</v>
      </c>
      <c r="AD14" s="169" t="s">
        <v>466</v>
      </c>
      <c r="AE14" s="7" t="s">
        <v>342</v>
      </c>
      <c r="AF14" s="69" t="s">
        <v>570</v>
      </c>
      <c r="AG14" s="182" t="s">
        <v>571</v>
      </c>
      <c r="AH14" s="7"/>
      <c r="AI14" s="7"/>
    </row>
    <row r="15" spans="1:43" ht="88.5" hidden="1" customHeight="1" x14ac:dyDescent="0.3">
      <c r="A15" s="537">
        <v>6</v>
      </c>
      <c r="B15" s="537" t="s">
        <v>601</v>
      </c>
      <c r="C15" s="540" t="s">
        <v>145</v>
      </c>
      <c r="D15" s="503" t="s">
        <v>467</v>
      </c>
      <c r="E15" s="503" t="s">
        <v>278</v>
      </c>
      <c r="F15" s="503" t="s">
        <v>279</v>
      </c>
      <c r="G15" s="490" t="s">
        <v>81</v>
      </c>
      <c r="H15" s="505">
        <v>2</v>
      </c>
      <c r="I15" s="507" t="s">
        <v>93</v>
      </c>
      <c r="J15" s="529">
        <v>0.2</v>
      </c>
      <c r="K15" s="517" t="s">
        <v>8</v>
      </c>
      <c r="L15" s="499">
        <f t="shared" si="0"/>
        <v>0.8</v>
      </c>
      <c r="M15" s="497" t="s">
        <v>100</v>
      </c>
      <c r="N15" s="6">
        <v>1</v>
      </c>
      <c r="O15" s="16" t="s">
        <v>280</v>
      </c>
      <c r="P15" s="165" t="s">
        <v>29</v>
      </c>
      <c r="Q15" s="165" t="s">
        <v>29</v>
      </c>
      <c r="R15" s="19" t="s">
        <v>15</v>
      </c>
      <c r="S15" s="19" t="s">
        <v>10</v>
      </c>
      <c r="T15" s="166">
        <v>0.4</v>
      </c>
      <c r="U15" s="19" t="s">
        <v>20</v>
      </c>
      <c r="V15" s="19" t="s">
        <v>23</v>
      </c>
      <c r="W15" s="19" t="s">
        <v>27</v>
      </c>
      <c r="X15" s="193" t="s">
        <v>93</v>
      </c>
      <c r="Y15" s="190">
        <v>0.12</v>
      </c>
      <c r="Z15" s="243" t="s">
        <v>8</v>
      </c>
      <c r="AA15" s="166">
        <f t="shared" ref="AA15:AA46" si="1">IF(Z15="LEVE",20%,IF(Z15="MENOR",40%,IF(Z15="MODERADO",60%,IF(Z15="MAYOR",80%,IF(Z15="CATASTRÓFICO",100%,IF(Z15="",""))))))</f>
        <v>0.8</v>
      </c>
      <c r="AB15" s="244" t="s">
        <v>100</v>
      </c>
      <c r="AC15" s="240" t="s">
        <v>32</v>
      </c>
      <c r="AD15" s="121" t="s">
        <v>281</v>
      </c>
      <c r="AE15" s="122" t="s">
        <v>665</v>
      </c>
      <c r="AF15" s="69" t="s">
        <v>570</v>
      </c>
      <c r="AG15" s="182" t="s">
        <v>222</v>
      </c>
      <c r="AH15" s="7"/>
      <c r="AI15" s="7"/>
    </row>
    <row r="16" spans="1:43" ht="87" hidden="1" customHeight="1" x14ac:dyDescent="0.3">
      <c r="A16" s="536"/>
      <c r="B16" s="536"/>
      <c r="C16" s="541"/>
      <c r="D16" s="504"/>
      <c r="E16" s="504"/>
      <c r="F16" s="504"/>
      <c r="G16" s="492"/>
      <c r="H16" s="506"/>
      <c r="I16" s="508"/>
      <c r="J16" s="531"/>
      <c r="K16" s="532"/>
      <c r="L16" s="500"/>
      <c r="M16" s="498"/>
      <c r="N16" s="6">
        <v>2</v>
      </c>
      <c r="O16" s="16" t="s">
        <v>468</v>
      </c>
      <c r="P16" s="165" t="s">
        <v>29</v>
      </c>
      <c r="Q16" s="165" t="s">
        <v>29</v>
      </c>
      <c r="R16" s="19" t="s">
        <v>15</v>
      </c>
      <c r="S16" s="19" t="s">
        <v>10</v>
      </c>
      <c r="T16" s="166">
        <v>0.4</v>
      </c>
      <c r="U16" s="19" t="s">
        <v>20</v>
      </c>
      <c r="V16" s="19" t="s">
        <v>23</v>
      </c>
      <c r="W16" s="19" t="s">
        <v>27</v>
      </c>
      <c r="X16" s="193" t="s">
        <v>93</v>
      </c>
      <c r="Y16" s="190">
        <v>7.1999999999999995E-2</v>
      </c>
      <c r="Z16" s="243" t="s">
        <v>8</v>
      </c>
      <c r="AA16" s="166">
        <f t="shared" si="1"/>
        <v>0.8</v>
      </c>
      <c r="AB16" s="244" t="s">
        <v>100</v>
      </c>
      <c r="AC16" s="240" t="s">
        <v>32</v>
      </c>
      <c r="AD16" s="121" t="s">
        <v>664</v>
      </c>
      <c r="AE16" s="122" t="s">
        <v>665</v>
      </c>
      <c r="AF16" s="69" t="s">
        <v>570</v>
      </c>
      <c r="AG16" s="182" t="s">
        <v>222</v>
      </c>
      <c r="AH16" s="7"/>
      <c r="AI16" s="7"/>
    </row>
    <row r="17" spans="1:35" ht="59.25" hidden="1" customHeight="1" x14ac:dyDescent="0.3">
      <c r="A17" s="537">
        <v>7</v>
      </c>
      <c r="B17" s="537" t="s">
        <v>597</v>
      </c>
      <c r="C17" s="501" t="s">
        <v>145</v>
      </c>
      <c r="D17" s="503" t="s">
        <v>282</v>
      </c>
      <c r="E17" s="503" t="s">
        <v>554</v>
      </c>
      <c r="F17" s="503" t="s">
        <v>555</v>
      </c>
      <c r="G17" s="501" t="s">
        <v>81</v>
      </c>
      <c r="H17" s="505">
        <v>12</v>
      </c>
      <c r="I17" s="528" t="s">
        <v>94</v>
      </c>
      <c r="J17" s="529">
        <v>0.4</v>
      </c>
      <c r="K17" s="517" t="s">
        <v>101</v>
      </c>
      <c r="L17" s="499">
        <f t="shared" si="0"/>
        <v>0.6</v>
      </c>
      <c r="M17" s="497" t="s">
        <v>101</v>
      </c>
      <c r="N17" s="6">
        <v>1</v>
      </c>
      <c r="O17" s="16" t="s">
        <v>283</v>
      </c>
      <c r="P17" s="165" t="s">
        <v>29</v>
      </c>
      <c r="Q17" s="165" t="s">
        <v>29</v>
      </c>
      <c r="R17" s="19" t="s">
        <v>15</v>
      </c>
      <c r="S17" s="19" t="s">
        <v>10</v>
      </c>
      <c r="T17" s="166">
        <v>0.4</v>
      </c>
      <c r="U17" s="19" t="s">
        <v>20</v>
      </c>
      <c r="V17" s="19" t="s">
        <v>23</v>
      </c>
      <c r="W17" s="19" t="s">
        <v>27</v>
      </c>
      <c r="X17" s="193" t="s">
        <v>94</v>
      </c>
      <c r="Y17" s="190">
        <v>0.24</v>
      </c>
      <c r="Z17" s="243" t="s">
        <v>103</v>
      </c>
      <c r="AA17" s="166">
        <f t="shared" si="1"/>
        <v>0.4</v>
      </c>
      <c r="AB17" s="244" t="s">
        <v>100</v>
      </c>
      <c r="AC17" s="240" t="s">
        <v>32</v>
      </c>
      <c r="AD17" s="169" t="s">
        <v>284</v>
      </c>
      <c r="AE17" s="122" t="s">
        <v>285</v>
      </c>
      <c r="AF17" s="69" t="s">
        <v>570</v>
      </c>
      <c r="AG17" s="182" t="s">
        <v>222</v>
      </c>
      <c r="AH17" s="7"/>
      <c r="AI17" s="7"/>
    </row>
    <row r="18" spans="1:35" ht="72.75" hidden="1" customHeight="1" x14ac:dyDescent="0.3">
      <c r="A18" s="536"/>
      <c r="B18" s="536"/>
      <c r="C18" s="550"/>
      <c r="D18" s="513"/>
      <c r="E18" s="513"/>
      <c r="F18" s="513"/>
      <c r="G18" s="550"/>
      <c r="H18" s="526"/>
      <c r="I18" s="528"/>
      <c r="J18" s="530"/>
      <c r="K18" s="518"/>
      <c r="L18" s="500"/>
      <c r="M18" s="498"/>
      <c r="N18" s="6">
        <v>2</v>
      </c>
      <c r="O18" s="121" t="s">
        <v>286</v>
      </c>
      <c r="P18" s="165" t="s">
        <v>29</v>
      </c>
      <c r="Q18" s="165" t="s">
        <v>29</v>
      </c>
      <c r="R18" s="19" t="s">
        <v>16</v>
      </c>
      <c r="S18" s="19" t="s">
        <v>10</v>
      </c>
      <c r="T18" s="166">
        <v>0.3</v>
      </c>
      <c r="U18" s="19" t="s">
        <v>20</v>
      </c>
      <c r="V18" s="19" t="s">
        <v>23</v>
      </c>
      <c r="W18" s="19" t="s">
        <v>27</v>
      </c>
      <c r="X18" s="193" t="s">
        <v>93</v>
      </c>
      <c r="Y18" s="190">
        <v>0.16800000000000001</v>
      </c>
      <c r="Z18" s="243" t="s">
        <v>103</v>
      </c>
      <c r="AA18" s="166">
        <f t="shared" si="1"/>
        <v>0.4</v>
      </c>
      <c r="AB18" s="244" t="s">
        <v>102</v>
      </c>
      <c r="AC18" s="240" t="s">
        <v>32</v>
      </c>
      <c r="AD18" s="169" t="s">
        <v>287</v>
      </c>
      <c r="AE18" s="122" t="s">
        <v>285</v>
      </c>
      <c r="AF18" s="69" t="s">
        <v>570</v>
      </c>
      <c r="AG18" s="182" t="s">
        <v>222</v>
      </c>
      <c r="AH18" s="7"/>
      <c r="AI18" s="7"/>
    </row>
    <row r="19" spans="1:35" ht="115.5" hidden="1" x14ac:dyDescent="0.3">
      <c r="A19" s="6">
        <v>8</v>
      </c>
      <c r="B19" s="6" t="s">
        <v>596</v>
      </c>
      <c r="C19" s="169" t="s">
        <v>556</v>
      </c>
      <c r="D19" s="246" t="s">
        <v>288</v>
      </c>
      <c r="E19" s="247" t="s">
        <v>557</v>
      </c>
      <c r="F19" s="246" t="s">
        <v>558</v>
      </c>
      <c r="G19" s="69" t="s">
        <v>270</v>
      </c>
      <c r="H19" s="7">
        <v>120</v>
      </c>
      <c r="I19" s="193" t="s">
        <v>195</v>
      </c>
      <c r="J19" s="8">
        <v>0.6</v>
      </c>
      <c r="K19" s="243" t="s">
        <v>8</v>
      </c>
      <c r="L19" s="166">
        <f t="shared" si="0"/>
        <v>0.8</v>
      </c>
      <c r="M19" s="244" t="s">
        <v>100</v>
      </c>
      <c r="N19" s="6">
        <v>3</v>
      </c>
      <c r="O19" s="121" t="s">
        <v>289</v>
      </c>
      <c r="P19" s="6" t="s">
        <v>29</v>
      </c>
      <c r="Q19" s="6" t="s">
        <v>29</v>
      </c>
      <c r="R19" s="19" t="s">
        <v>16</v>
      </c>
      <c r="S19" s="19" t="s">
        <v>10</v>
      </c>
      <c r="T19" s="166">
        <v>0.3</v>
      </c>
      <c r="U19" s="19" t="s">
        <v>20</v>
      </c>
      <c r="V19" s="19" t="s">
        <v>23</v>
      </c>
      <c r="W19" s="19" t="s">
        <v>26</v>
      </c>
      <c r="X19" s="193" t="s">
        <v>195</v>
      </c>
      <c r="Y19" s="175">
        <v>0.42</v>
      </c>
      <c r="Z19" s="243" t="s">
        <v>167</v>
      </c>
      <c r="AA19" s="166">
        <f t="shared" si="1"/>
        <v>0.2</v>
      </c>
      <c r="AB19" s="244" t="s">
        <v>102</v>
      </c>
      <c r="AC19" s="240" t="s">
        <v>32</v>
      </c>
      <c r="AD19" s="122" t="s">
        <v>666</v>
      </c>
      <c r="AE19" s="7" t="s">
        <v>290</v>
      </c>
      <c r="AF19" s="69" t="s">
        <v>570</v>
      </c>
      <c r="AG19" s="182" t="s">
        <v>222</v>
      </c>
      <c r="AH19" s="7"/>
      <c r="AI19" s="7"/>
    </row>
    <row r="20" spans="1:35" ht="75.75" hidden="1" x14ac:dyDescent="0.3">
      <c r="A20" s="6">
        <v>9</v>
      </c>
      <c r="B20" s="255" t="s">
        <v>647</v>
      </c>
      <c r="C20" s="169" t="s">
        <v>333</v>
      </c>
      <c r="D20" s="169" t="s">
        <v>334</v>
      </c>
      <c r="E20" s="169" t="s">
        <v>566</v>
      </c>
      <c r="F20" s="169" t="s">
        <v>335</v>
      </c>
      <c r="G20" s="169" t="s">
        <v>81</v>
      </c>
      <c r="H20" s="7">
        <v>2</v>
      </c>
      <c r="I20" s="193" t="s">
        <v>93</v>
      </c>
      <c r="J20" s="166">
        <f>IF(I20="MUY BAJA",20%,IF(I20="BAJA",40%,IF(I20="MEDIA",60%,IF(I20="ALTA",80%,IF(I20="MUY ALTA",100%,IF(I20="",""))))))</f>
        <v>0.2</v>
      </c>
      <c r="K20" s="243" t="s">
        <v>8</v>
      </c>
      <c r="L20" s="166">
        <f t="shared" si="0"/>
        <v>0.8</v>
      </c>
      <c r="M20" s="244" t="s">
        <v>100</v>
      </c>
      <c r="N20" s="6">
        <v>1</v>
      </c>
      <c r="O20" s="16" t="s">
        <v>559</v>
      </c>
      <c r="P20" s="69" t="s">
        <v>29</v>
      </c>
      <c r="Q20" s="6" t="s">
        <v>29</v>
      </c>
      <c r="R20" s="19" t="s">
        <v>15</v>
      </c>
      <c r="S20" s="19" t="s">
        <v>10</v>
      </c>
      <c r="T20" s="248" t="e">
        <f>[13]ValoraciónControles!G26</f>
        <v>#REF!</v>
      </c>
      <c r="U20" s="19" t="s">
        <v>20</v>
      </c>
      <c r="V20" s="19" t="s">
        <v>23</v>
      </c>
      <c r="W20" s="19" t="s">
        <v>27</v>
      </c>
      <c r="X20" s="193" t="s">
        <v>94</v>
      </c>
      <c r="Y20" s="166">
        <v>0.36</v>
      </c>
      <c r="Z20" s="243" t="s">
        <v>8</v>
      </c>
      <c r="AA20" s="166">
        <f t="shared" si="1"/>
        <v>0.8</v>
      </c>
      <c r="AB20" s="244" t="s">
        <v>100</v>
      </c>
      <c r="AC20" s="240" t="s">
        <v>32</v>
      </c>
      <c r="AD20" s="16" t="s">
        <v>560</v>
      </c>
      <c r="AE20" s="7" t="s">
        <v>292</v>
      </c>
      <c r="AF20" s="69" t="s">
        <v>570</v>
      </c>
      <c r="AG20" s="182" t="s">
        <v>222</v>
      </c>
      <c r="AH20" s="7"/>
      <c r="AI20" s="7"/>
    </row>
    <row r="21" spans="1:35" ht="75.75" hidden="1" x14ac:dyDescent="0.3">
      <c r="A21" s="6">
        <v>10</v>
      </c>
      <c r="B21" s="255" t="s">
        <v>646</v>
      </c>
      <c r="C21" s="169" t="s">
        <v>293</v>
      </c>
      <c r="D21" s="169" t="s">
        <v>336</v>
      </c>
      <c r="E21" s="169" t="s">
        <v>337</v>
      </c>
      <c r="F21" s="169" t="s">
        <v>338</v>
      </c>
      <c r="G21" s="169" t="s">
        <v>270</v>
      </c>
      <c r="H21" s="7">
        <v>700</v>
      </c>
      <c r="I21" s="193" t="s">
        <v>7</v>
      </c>
      <c r="J21" s="166">
        <f>IF(I21="MUY BAJA",20%,IF(I21="BAJA",40%,IF(I21="MEDIA",60%,IF(I21="ALTA",80%,IF(I21="MUY ALTA",100%,IF(I21="",""))))))</f>
        <v>0.8</v>
      </c>
      <c r="K21" s="243" t="s">
        <v>8</v>
      </c>
      <c r="L21" s="166">
        <f t="shared" si="0"/>
        <v>0.8</v>
      </c>
      <c r="M21" s="244" t="s">
        <v>100</v>
      </c>
      <c r="N21" s="6">
        <v>2</v>
      </c>
      <c r="O21" s="121" t="s">
        <v>561</v>
      </c>
      <c r="P21" s="6" t="s">
        <v>29</v>
      </c>
      <c r="Q21" s="6" t="s">
        <v>29</v>
      </c>
      <c r="R21" s="19" t="s">
        <v>15</v>
      </c>
      <c r="S21" s="19" t="s">
        <v>10</v>
      </c>
      <c r="T21" s="248" t="e">
        <f>[13]ValoraciónControles!G41</f>
        <v>#REF!</v>
      </c>
      <c r="U21" s="19" t="s">
        <v>20</v>
      </c>
      <c r="V21" s="19" t="s">
        <v>23</v>
      </c>
      <c r="W21" s="19" t="s">
        <v>27</v>
      </c>
      <c r="X21" s="193" t="s">
        <v>94</v>
      </c>
      <c r="Y21" s="166">
        <v>0.24</v>
      </c>
      <c r="Z21" s="243" t="s">
        <v>8</v>
      </c>
      <c r="AA21" s="166">
        <f t="shared" si="1"/>
        <v>0.8</v>
      </c>
      <c r="AB21" s="244" t="s">
        <v>100</v>
      </c>
      <c r="AC21" s="240" t="s">
        <v>32</v>
      </c>
      <c r="AD21" s="16" t="s">
        <v>562</v>
      </c>
      <c r="AE21" s="7" t="s">
        <v>292</v>
      </c>
      <c r="AF21" s="69" t="s">
        <v>570</v>
      </c>
      <c r="AG21" s="182" t="s">
        <v>571</v>
      </c>
      <c r="AH21" s="7"/>
      <c r="AI21" s="7"/>
    </row>
    <row r="22" spans="1:35" ht="99" hidden="1" x14ac:dyDescent="0.3">
      <c r="A22" s="6">
        <v>11</v>
      </c>
      <c r="B22" s="255" t="s">
        <v>389</v>
      </c>
      <c r="C22" s="216" t="s">
        <v>291</v>
      </c>
      <c r="D22" s="216" t="s">
        <v>294</v>
      </c>
      <c r="E22" s="216" t="s">
        <v>469</v>
      </c>
      <c r="F22" s="169" t="s">
        <v>470</v>
      </c>
      <c r="G22" s="7" t="s">
        <v>81</v>
      </c>
      <c r="H22" s="7">
        <v>1000</v>
      </c>
      <c r="I22" s="193" t="s">
        <v>7</v>
      </c>
      <c r="J22" s="166">
        <f>IF(I22="MUY BAJA",20%,IF(I22="BAJA",40%,IF(I22="MEDIA",60%,IF(I22="ALTA",80%,IF(I22="MUY ALTA",100%,IF(I22="",""))))))</f>
        <v>0.8</v>
      </c>
      <c r="K22" s="243" t="s">
        <v>8</v>
      </c>
      <c r="L22" s="166">
        <f t="shared" si="0"/>
        <v>0.8</v>
      </c>
      <c r="M22" s="244" t="s">
        <v>100</v>
      </c>
      <c r="N22" s="6">
        <v>1</v>
      </c>
      <c r="O22" s="16" t="s">
        <v>295</v>
      </c>
      <c r="P22" s="69" t="s">
        <v>29</v>
      </c>
      <c r="Q22" s="6" t="s">
        <v>29</v>
      </c>
      <c r="R22" s="19" t="s">
        <v>15</v>
      </c>
      <c r="S22" s="19" t="s">
        <v>10</v>
      </c>
      <c r="T22" s="248" t="e">
        <f>[13]ValoraciónControles!G58</f>
        <v>#REF!</v>
      </c>
      <c r="U22" s="19" t="s">
        <v>20</v>
      </c>
      <c r="V22" s="19" t="s">
        <v>23</v>
      </c>
      <c r="W22" s="19" t="s">
        <v>27</v>
      </c>
      <c r="X22" s="193" t="s">
        <v>7</v>
      </c>
      <c r="Y22" s="166">
        <v>0.36</v>
      </c>
      <c r="Z22" s="243" t="s">
        <v>101</v>
      </c>
      <c r="AA22" s="166">
        <f t="shared" si="1"/>
        <v>0.6</v>
      </c>
      <c r="AB22" s="244" t="s">
        <v>100</v>
      </c>
      <c r="AC22" s="240" t="s">
        <v>32</v>
      </c>
      <c r="AD22" s="16" t="s">
        <v>296</v>
      </c>
      <c r="AE22" s="7" t="s">
        <v>297</v>
      </c>
      <c r="AF22" s="69" t="s">
        <v>570</v>
      </c>
      <c r="AG22" s="182" t="s">
        <v>222</v>
      </c>
      <c r="AH22" s="7"/>
      <c r="AI22" s="7"/>
    </row>
    <row r="23" spans="1:35" ht="75.75" hidden="1" x14ac:dyDescent="0.3">
      <c r="A23" s="6">
        <v>12</v>
      </c>
      <c r="B23" s="255" t="s">
        <v>390</v>
      </c>
      <c r="C23" s="216" t="s">
        <v>293</v>
      </c>
      <c r="D23" s="169" t="s">
        <v>327</v>
      </c>
      <c r="E23" s="216" t="s">
        <v>328</v>
      </c>
      <c r="F23" s="169" t="s">
        <v>329</v>
      </c>
      <c r="G23" s="7" t="s">
        <v>85</v>
      </c>
      <c r="H23" s="7">
        <v>120</v>
      </c>
      <c r="I23" s="193" t="s">
        <v>195</v>
      </c>
      <c r="J23" s="166">
        <f>IF(I23="MUY BAJA",20%,IF(I23="BAJA",40%,IF(I23="MEDIA",60%,IF(I23="ALTA",80%,IF(I23="MUY ALTA",100%,IF(I23="",""))))))</f>
        <v>0.6</v>
      </c>
      <c r="K23" s="243" t="s">
        <v>8</v>
      </c>
      <c r="L23" s="166">
        <f t="shared" si="0"/>
        <v>0.8</v>
      </c>
      <c r="M23" s="244" t="s">
        <v>100</v>
      </c>
      <c r="N23" s="6">
        <v>2</v>
      </c>
      <c r="O23" s="121" t="s">
        <v>471</v>
      </c>
      <c r="P23" s="6" t="s">
        <v>29</v>
      </c>
      <c r="Q23" s="6" t="s">
        <v>29</v>
      </c>
      <c r="R23" s="19" t="s">
        <v>16</v>
      </c>
      <c r="S23" s="19" t="s">
        <v>10</v>
      </c>
      <c r="T23" s="248" t="e">
        <f>[13]ValoraciónControles!G73</f>
        <v>#REF!</v>
      </c>
      <c r="U23" s="19" t="s">
        <v>20</v>
      </c>
      <c r="V23" s="19" t="s">
        <v>23</v>
      </c>
      <c r="W23" s="19" t="s">
        <v>27</v>
      </c>
      <c r="X23" s="193" t="s">
        <v>195</v>
      </c>
      <c r="Y23" s="166">
        <v>0.36</v>
      </c>
      <c r="Z23" s="243" t="s">
        <v>8</v>
      </c>
      <c r="AA23" s="166">
        <f t="shared" si="1"/>
        <v>0.8</v>
      </c>
      <c r="AB23" s="244" t="s">
        <v>100</v>
      </c>
      <c r="AC23" s="240" t="s">
        <v>32</v>
      </c>
      <c r="AD23" s="16" t="s">
        <v>472</v>
      </c>
      <c r="AE23" s="7" t="s">
        <v>473</v>
      </c>
      <c r="AF23" s="69" t="s">
        <v>570</v>
      </c>
      <c r="AG23" s="182" t="s">
        <v>222</v>
      </c>
      <c r="AH23" s="7"/>
      <c r="AI23" s="7"/>
    </row>
    <row r="24" spans="1:35" ht="148.5" hidden="1" x14ac:dyDescent="0.3">
      <c r="A24" s="6">
        <v>13</v>
      </c>
      <c r="B24" s="255" t="s">
        <v>391</v>
      </c>
      <c r="C24" s="216" t="s">
        <v>293</v>
      </c>
      <c r="D24" s="169" t="s">
        <v>330</v>
      </c>
      <c r="E24" s="216" t="s">
        <v>331</v>
      </c>
      <c r="F24" s="169" t="s">
        <v>332</v>
      </c>
      <c r="G24" s="7" t="s">
        <v>270</v>
      </c>
      <c r="H24" s="7">
        <v>120</v>
      </c>
      <c r="I24" s="193" t="s">
        <v>195</v>
      </c>
      <c r="J24" s="166">
        <f>IF(I24="MUY BAJA",20%,IF(I24="BAJA",40%,IF(I24="MEDIA",60%,IF(I24="ALTA",80%,IF(I24="MUY ALTA",100%,IF(I24="",""))))))</f>
        <v>0.6</v>
      </c>
      <c r="K24" s="243" t="s">
        <v>8</v>
      </c>
      <c r="L24" s="166">
        <f t="shared" si="0"/>
        <v>0.8</v>
      </c>
      <c r="M24" s="244" t="s">
        <v>100</v>
      </c>
      <c r="N24" s="6">
        <v>3</v>
      </c>
      <c r="O24" s="121" t="s">
        <v>298</v>
      </c>
      <c r="P24" s="6" t="s">
        <v>29</v>
      </c>
      <c r="Q24" s="6" t="s">
        <v>29</v>
      </c>
      <c r="R24" s="19" t="s">
        <v>15</v>
      </c>
      <c r="S24" s="19" t="s">
        <v>10</v>
      </c>
      <c r="T24" s="248" t="e">
        <f>[13]ValoraciónControles!G88</f>
        <v>#REF!</v>
      </c>
      <c r="U24" s="19" t="s">
        <v>20</v>
      </c>
      <c r="V24" s="19" t="s">
        <v>23</v>
      </c>
      <c r="W24" s="19" t="s">
        <v>27</v>
      </c>
      <c r="X24" s="193" t="s">
        <v>7</v>
      </c>
      <c r="Y24" s="166">
        <v>0.36</v>
      </c>
      <c r="Z24" s="243" t="s">
        <v>101</v>
      </c>
      <c r="AA24" s="166">
        <f t="shared" si="1"/>
        <v>0.6</v>
      </c>
      <c r="AB24" s="244" t="s">
        <v>100</v>
      </c>
      <c r="AC24" s="240" t="s">
        <v>32</v>
      </c>
      <c r="AD24" s="169" t="s">
        <v>563</v>
      </c>
      <c r="AE24" s="7" t="s">
        <v>292</v>
      </c>
      <c r="AF24" s="69" t="s">
        <v>570</v>
      </c>
      <c r="AG24" s="182" t="s">
        <v>571</v>
      </c>
      <c r="AH24" s="7"/>
      <c r="AI24" s="7"/>
    </row>
    <row r="25" spans="1:35" ht="76.5" hidden="1" x14ac:dyDescent="0.3">
      <c r="A25" s="6">
        <v>14</v>
      </c>
      <c r="B25" s="6" t="s">
        <v>384</v>
      </c>
      <c r="C25" s="169" t="s">
        <v>145</v>
      </c>
      <c r="D25" s="16" t="s">
        <v>299</v>
      </c>
      <c r="E25" s="16" t="s">
        <v>300</v>
      </c>
      <c r="F25" s="16" t="s">
        <v>475</v>
      </c>
      <c r="G25" s="69" t="s">
        <v>301</v>
      </c>
      <c r="H25" s="7">
        <v>72</v>
      </c>
      <c r="I25" s="193" t="s">
        <v>195</v>
      </c>
      <c r="J25" s="8">
        <v>0.6</v>
      </c>
      <c r="K25" s="243" t="s">
        <v>101</v>
      </c>
      <c r="L25" s="166">
        <f t="shared" si="0"/>
        <v>0.6</v>
      </c>
      <c r="M25" s="244" t="s">
        <v>101</v>
      </c>
      <c r="N25" s="6">
        <v>1</v>
      </c>
      <c r="O25" s="16" t="s">
        <v>302</v>
      </c>
      <c r="P25" s="165" t="s">
        <v>29</v>
      </c>
      <c r="Q25" s="165" t="s">
        <v>29</v>
      </c>
      <c r="R25" s="19" t="s">
        <v>15</v>
      </c>
      <c r="S25" s="19" t="s">
        <v>10</v>
      </c>
      <c r="T25" s="166">
        <v>0.4</v>
      </c>
      <c r="U25" s="19" t="s">
        <v>20</v>
      </c>
      <c r="V25" s="19" t="s">
        <v>23</v>
      </c>
      <c r="W25" s="19" t="s">
        <v>27</v>
      </c>
      <c r="X25" s="193" t="s">
        <v>93</v>
      </c>
      <c r="Y25" s="166">
        <v>0.36</v>
      </c>
      <c r="Z25" s="243" t="s">
        <v>101</v>
      </c>
      <c r="AA25" s="166">
        <f t="shared" si="1"/>
        <v>0.6</v>
      </c>
      <c r="AB25" s="244" t="s">
        <v>101</v>
      </c>
      <c r="AC25" s="240" t="s">
        <v>32</v>
      </c>
      <c r="AD25" s="169" t="s">
        <v>303</v>
      </c>
      <c r="AE25" s="6"/>
      <c r="AF25" s="69" t="s">
        <v>570</v>
      </c>
      <c r="AG25" s="237" t="s">
        <v>222</v>
      </c>
      <c r="AH25" s="7"/>
      <c r="AI25" s="7"/>
    </row>
    <row r="26" spans="1:35" ht="82.5" hidden="1" x14ac:dyDescent="0.3">
      <c r="A26" s="6">
        <v>15</v>
      </c>
      <c r="B26" s="6" t="s">
        <v>385</v>
      </c>
      <c r="C26" s="169" t="s">
        <v>474</v>
      </c>
      <c r="D26" s="16" t="s">
        <v>304</v>
      </c>
      <c r="E26" s="16" t="s">
        <v>476</v>
      </c>
      <c r="F26" s="16" t="s">
        <v>477</v>
      </c>
      <c r="G26" s="69" t="s">
        <v>87</v>
      </c>
      <c r="H26" s="7">
        <v>12</v>
      </c>
      <c r="I26" s="249" t="s">
        <v>94</v>
      </c>
      <c r="J26" s="8">
        <v>0.4</v>
      </c>
      <c r="K26" s="243" t="s">
        <v>8</v>
      </c>
      <c r="L26" s="166">
        <f t="shared" si="0"/>
        <v>0.8</v>
      </c>
      <c r="M26" s="244" t="s">
        <v>100</v>
      </c>
      <c r="N26" s="6">
        <v>2</v>
      </c>
      <c r="O26" s="121" t="s">
        <v>478</v>
      </c>
      <c r="P26" s="6" t="s">
        <v>29</v>
      </c>
      <c r="Q26" s="6" t="s">
        <v>29</v>
      </c>
      <c r="R26" s="19" t="s">
        <v>15</v>
      </c>
      <c r="S26" s="19" t="s">
        <v>10</v>
      </c>
      <c r="T26" s="173">
        <v>0.4</v>
      </c>
      <c r="U26" s="19" t="s">
        <v>20</v>
      </c>
      <c r="V26" s="19" t="s">
        <v>23</v>
      </c>
      <c r="W26" s="19" t="s">
        <v>27</v>
      </c>
      <c r="X26" s="193" t="s">
        <v>93</v>
      </c>
      <c r="Y26" s="166">
        <v>0.24</v>
      </c>
      <c r="Z26" s="243" t="s">
        <v>8</v>
      </c>
      <c r="AA26" s="166">
        <f t="shared" si="1"/>
        <v>0.8</v>
      </c>
      <c r="AB26" s="244" t="s">
        <v>100</v>
      </c>
      <c r="AC26" s="240" t="s">
        <v>32</v>
      </c>
      <c r="AD26" s="7" t="s">
        <v>305</v>
      </c>
      <c r="AE26" s="7" t="s">
        <v>306</v>
      </c>
      <c r="AF26" s="69" t="s">
        <v>570</v>
      </c>
      <c r="AG26" s="237" t="s">
        <v>222</v>
      </c>
      <c r="AH26" s="7"/>
      <c r="AI26" s="7"/>
    </row>
    <row r="27" spans="1:35" ht="75.75" hidden="1" x14ac:dyDescent="0.3">
      <c r="A27" s="6">
        <v>16</v>
      </c>
      <c r="B27" s="6" t="s">
        <v>386</v>
      </c>
      <c r="C27" s="169" t="s">
        <v>479</v>
      </c>
      <c r="D27" s="121" t="s">
        <v>307</v>
      </c>
      <c r="E27" s="16" t="s">
        <v>480</v>
      </c>
      <c r="F27" s="16" t="s">
        <v>481</v>
      </c>
      <c r="G27" s="69" t="s">
        <v>87</v>
      </c>
      <c r="H27" s="7">
        <v>36</v>
      </c>
      <c r="I27" s="249" t="s">
        <v>94</v>
      </c>
      <c r="J27" s="8">
        <v>0.6</v>
      </c>
      <c r="K27" s="243" t="s">
        <v>104</v>
      </c>
      <c r="L27" s="166">
        <f t="shared" si="0"/>
        <v>1</v>
      </c>
      <c r="M27" s="244" t="s">
        <v>99</v>
      </c>
      <c r="N27" s="6">
        <v>3</v>
      </c>
      <c r="O27" s="121" t="s">
        <v>196</v>
      </c>
      <c r="P27" s="6" t="s">
        <v>29</v>
      </c>
      <c r="Q27" s="6" t="s">
        <v>29</v>
      </c>
      <c r="R27" s="19" t="s">
        <v>15</v>
      </c>
      <c r="S27" s="19" t="s">
        <v>10</v>
      </c>
      <c r="T27" s="173">
        <v>0.3</v>
      </c>
      <c r="U27" s="19" t="s">
        <v>20</v>
      </c>
      <c r="V27" s="19" t="s">
        <v>23</v>
      </c>
      <c r="W27" s="19" t="s">
        <v>27</v>
      </c>
      <c r="X27" s="193" t="s">
        <v>94</v>
      </c>
      <c r="Y27" s="175">
        <v>0.42</v>
      </c>
      <c r="Z27" s="243" t="s">
        <v>104</v>
      </c>
      <c r="AA27" s="166">
        <f t="shared" si="1"/>
        <v>1</v>
      </c>
      <c r="AB27" s="244" t="s">
        <v>99</v>
      </c>
      <c r="AC27" s="240" t="s">
        <v>32</v>
      </c>
      <c r="AD27" s="169" t="s">
        <v>308</v>
      </c>
      <c r="AE27" s="7" t="s">
        <v>309</v>
      </c>
      <c r="AF27" s="69" t="s">
        <v>570</v>
      </c>
      <c r="AG27" s="237" t="s">
        <v>222</v>
      </c>
      <c r="AH27" s="7"/>
      <c r="AI27" s="7"/>
    </row>
    <row r="28" spans="1:35" ht="89.25" hidden="1" x14ac:dyDescent="0.3">
      <c r="A28" s="6">
        <v>17</v>
      </c>
      <c r="B28" s="6" t="s">
        <v>387</v>
      </c>
      <c r="C28" s="169" t="s">
        <v>310</v>
      </c>
      <c r="D28" s="121" t="s">
        <v>311</v>
      </c>
      <c r="E28" s="250" t="s">
        <v>312</v>
      </c>
      <c r="F28" s="16" t="s">
        <v>482</v>
      </c>
      <c r="G28" s="69" t="s">
        <v>81</v>
      </c>
      <c r="H28" s="7">
        <v>650</v>
      </c>
      <c r="I28" s="249" t="s">
        <v>7</v>
      </c>
      <c r="J28" s="8">
        <v>0.8</v>
      </c>
      <c r="K28" s="243" t="s">
        <v>103</v>
      </c>
      <c r="L28" s="166">
        <f t="shared" si="0"/>
        <v>0.4</v>
      </c>
      <c r="M28" s="244" t="s">
        <v>101</v>
      </c>
      <c r="N28" s="7">
        <v>4</v>
      </c>
      <c r="O28" s="122" t="s">
        <v>313</v>
      </c>
      <c r="P28" s="7" t="s">
        <v>29</v>
      </c>
      <c r="Q28" s="7" t="s">
        <v>29</v>
      </c>
      <c r="R28" s="19" t="s">
        <v>15</v>
      </c>
      <c r="S28" s="19" t="s">
        <v>10</v>
      </c>
      <c r="T28" s="173">
        <v>0.4</v>
      </c>
      <c r="U28" s="19" t="s">
        <v>20</v>
      </c>
      <c r="V28" s="19" t="s">
        <v>23</v>
      </c>
      <c r="W28" s="19" t="s">
        <v>27</v>
      </c>
      <c r="X28" s="193" t="s">
        <v>94</v>
      </c>
      <c r="Y28" s="166">
        <v>0.48</v>
      </c>
      <c r="Z28" s="243" t="s">
        <v>103</v>
      </c>
      <c r="AA28" s="166">
        <f t="shared" si="1"/>
        <v>0.4</v>
      </c>
      <c r="AB28" s="244" t="s">
        <v>101</v>
      </c>
      <c r="AC28" s="240" t="s">
        <v>32</v>
      </c>
      <c r="AD28" s="169" t="s">
        <v>483</v>
      </c>
      <c r="AE28" s="7" t="s">
        <v>314</v>
      </c>
      <c r="AF28" s="69" t="s">
        <v>570</v>
      </c>
      <c r="AG28" s="237" t="s">
        <v>222</v>
      </c>
      <c r="AH28" s="7"/>
      <c r="AI28" s="7"/>
    </row>
    <row r="29" spans="1:35" ht="75.75" hidden="1" x14ac:dyDescent="0.3">
      <c r="A29" s="6">
        <v>18</v>
      </c>
      <c r="B29" s="6" t="s">
        <v>388</v>
      </c>
      <c r="C29" s="169" t="s">
        <v>324</v>
      </c>
      <c r="D29" s="79" t="s">
        <v>315</v>
      </c>
      <c r="E29" s="79" t="s">
        <v>316</v>
      </c>
      <c r="F29" s="79" t="s">
        <v>484</v>
      </c>
      <c r="G29" s="69" t="s">
        <v>81</v>
      </c>
      <c r="H29" s="7">
        <v>100</v>
      </c>
      <c r="I29" s="193" t="s">
        <v>195</v>
      </c>
      <c r="J29" s="8">
        <v>0.6</v>
      </c>
      <c r="K29" s="243" t="s">
        <v>167</v>
      </c>
      <c r="L29" s="166">
        <f t="shared" si="0"/>
        <v>0.2</v>
      </c>
      <c r="M29" s="244" t="s">
        <v>101</v>
      </c>
      <c r="N29" s="7">
        <v>5</v>
      </c>
      <c r="O29" s="122" t="s">
        <v>485</v>
      </c>
      <c r="P29" s="7" t="s">
        <v>29</v>
      </c>
      <c r="Q29" s="7" t="s">
        <v>29</v>
      </c>
      <c r="R29" s="19" t="s">
        <v>15</v>
      </c>
      <c r="S29" s="19" t="s">
        <v>10</v>
      </c>
      <c r="T29" s="271">
        <v>0.4</v>
      </c>
      <c r="U29" s="19" t="s">
        <v>20</v>
      </c>
      <c r="V29" s="19" t="s">
        <v>23</v>
      </c>
      <c r="W29" s="19" t="s">
        <v>27</v>
      </c>
      <c r="X29" s="193" t="s">
        <v>93</v>
      </c>
      <c r="Y29" s="166">
        <v>0.36</v>
      </c>
      <c r="Z29" s="243" t="s">
        <v>167</v>
      </c>
      <c r="AA29" s="166">
        <f t="shared" si="1"/>
        <v>0.2</v>
      </c>
      <c r="AB29" s="244" t="s">
        <v>102</v>
      </c>
      <c r="AC29" s="240" t="s">
        <v>32</v>
      </c>
      <c r="AD29" s="169" t="s">
        <v>317</v>
      </c>
      <c r="AE29" s="169" t="s">
        <v>318</v>
      </c>
      <c r="AF29" s="69" t="s">
        <v>570</v>
      </c>
      <c r="AG29" s="237" t="s">
        <v>222</v>
      </c>
      <c r="AH29" s="7"/>
      <c r="AI29" s="7"/>
    </row>
    <row r="30" spans="1:35" ht="75.75" hidden="1" x14ac:dyDescent="0.3">
      <c r="A30" s="6">
        <v>19</v>
      </c>
      <c r="B30" s="6" t="s">
        <v>392</v>
      </c>
      <c r="C30" s="235" t="s">
        <v>291</v>
      </c>
      <c r="D30" s="235" t="s">
        <v>486</v>
      </c>
      <c r="E30" s="235" t="s">
        <v>319</v>
      </c>
      <c r="F30" s="235" t="s">
        <v>320</v>
      </c>
      <c r="G30" s="202" t="s">
        <v>81</v>
      </c>
      <c r="H30" s="234">
        <v>1500</v>
      </c>
      <c r="I30" s="249" t="s">
        <v>7</v>
      </c>
      <c r="J30" s="166">
        <f t="shared" ref="J30:J38" si="2">IF(I30="MUY BAJA",20%,IF(I30="BAJA",40%,IF(I30="MEDIA",60%,IF(I30="ALTA",80%,IF(I30="MUY ALTA",100%,IF(I30="",""))))))</f>
        <v>0.8</v>
      </c>
      <c r="K30" s="243" t="s">
        <v>167</v>
      </c>
      <c r="L30" s="166">
        <f t="shared" si="0"/>
        <v>0.2</v>
      </c>
      <c r="M30" s="244" t="s">
        <v>102</v>
      </c>
      <c r="N30" s="6">
        <v>1</v>
      </c>
      <c r="O30" s="16" t="s">
        <v>321</v>
      </c>
      <c r="P30" s="165" t="s">
        <v>29</v>
      </c>
      <c r="Q30" s="165" t="s">
        <v>29</v>
      </c>
      <c r="R30" s="19" t="s">
        <v>16</v>
      </c>
      <c r="S30" s="19" t="s">
        <v>10</v>
      </c>
      <c r="T30" s="166">
        <v>0.3</v>
      </c>
      <c r="U30" s="19" t="s">
        <v>20</v>
      </c>
      <c r="V30" s="19" t="s">
        <v>23</v>
      </c>
      <c r="W30" s="19" t="s">
        <v>27</v>
      </c>
      <c r="X30" s="193" t="s">
        <v>94</v>
      </c>
      <c r="Y30" s="251">
        <v>0.56000000000000005</v>
      </c>
      <c r="Z30" s="243" t="s">
        <v>167</v>
      </c>
      <c r="AA30" s="166">
        <f t="shared" si="1"/>
        <v>0.2</v>
      </c>
      <c r="AB30" s="244" t="s">
        <v>102</v>
      </c>
      <c r="AC30" s="240" t="s">
        <v>32</v>
      </c>
      <c r="AD30" s="16" t="s">
        <v>322</v>
      </c>
      <c r="AE30" s="121" t="s">
        <v>323</v>
      </c>
      <c r="AF30" s="69" t="s">
        <v>570</v>
      </c>
      <c r="AG30" s="237" t="s">
        <v>222</v>
      </c>
      <c r="AH30" s="7"/>
      <c r="AI30" s="7"/>
    </row>
    <row r="31" spans="1:35" ht="75.75" hidden="1" x14ac:dyDescent="0.3">
      <c r="A31" s="6">
        <v>20</v>
      </c>
      <c r="B31" s="6" t="s">
        <v>393</v>
      </c>
      <c r="C31" s="16" t="s">
        <v>324</v>
      </c>
      <c r="D31" s="16" t="s">
        <v>325</v>
      </c>
      <c r="E31" s="16" t="s">
        <v>487</v>
      </c>
      <c r="F31" s="16" t="s">
        <v>488</v>
      </c>
      <c r="G31" s="69" t="s">
        <v>81</v>
      </c>
      <c r="H31" s="7">
        <v>2000</v>
      </c>
      <c r="I31" s="249" t="s">
        <v>7</v>
      </c>
      <c r="J31" s="166">
        <f t="shared" si="2"/>
        <v>0.8</v>
      </c>
      <c r="K31" s="243" t="s">
        <v>167</v>
      </c>
      <c r="L31" s="166">
        <f t="shared" si="0"/>
        <v>0.2</v>
      </c>
      <c r="M31" s="244" t="s">
        <v>102</v>
      </c>
      <c r="N31" s="6">
        <v>2</v>
      </c>
      <c r="O31" s="121" t="s">
        <v>489</v>
      </c>
      <c r="P31" s="6" t="s">
        <v>29</v>
      </c>
      <c r="Q31" s="6" t="s">
        <v>29</v>
      </c>
      <c r="R31" s="19" t="s">
        <v>17</v>
      </c>
      <c r="S31" s="19" t="s">
        <v>10</v>
      </c>
      <c r="T31" s="166">
        <v>0.4</v>
      </c>
      <c r="U31" s="19" t="s">
        <v>20</v>
      </c>
      <c r="V31" s="19" t="s">
        <v>23</v>
      </c>
      <c r="W31" s="19" t="s">
        <v>27</v>
      </c>
      <c r="X31" s="193" t="s">
        <v>94</v>
      </c>
      <c r="Y31" s="252">
        <v>0.48</v>
      </c>
      <c r="Z31" s="243" t="s">
        <v>167</v>
      </c>
      <c r="AA31" s="166">
        <f t="shared" si="1"/>
        <v>0.2</v>
      </c>
      <c r="AB31" s="244" t="s">
        <v>102</v>
      </c>
      <c r="AC31" s="240" t="s">
        <v>32</v>
      </c>
      <c r="AD31" s="16" t="s">
        <v>326</v>
      </c>
      <c r="AE31" s="69" t="s">
        <v>323</v>
      </c>
      <c r="AF31" s="69" t="s">
        <v>570</v>
      </c>
      <c r="AG31" s="237" t="s">
        <v>222</v>
      </c>
      <c r="AH31" s="7"/>
      <c r="AI31" s="7"/>
    </row>
    <row r="32" spans="1:35" ht="89.25" hidden="1" x14ac:dyDescent="0.3">
      <c r="A32" s="6">
        <v>21</v>
      </c>
      <c r="B32" s="6" t="s">
        <v>364</v>
      </c>
      <c r="C32" s="7" t="s">
        <v>345</v>
      </c>
      <c r="D32" s="121" t="s">
        <v>346</v>
      </c>
      <c r="E32" s="16" t="s">
        <v>347</v>
      </c>
      <c r="F32" s="16" t="s">
        <v>490</v>
      </c>
      <c r="G32" s="69" t="s">
        <v>81</v>
      </c>
      <c r="H32" s="7">
        <f>(3*12)+2+5+12</f>
        <v>55</v>
      </c>
      <c r="I32" s="193" t="s">
        <v>195</v>
      </c>
      <c r="J32" s="166">
        <f t="shared" si="2"/>
        <v>0.6</v>
      </c>
      <c r="K32" s="243" t="s">
        <v>167</v>
      </c>
      <c r="L32" s="166">
        <f t="shared" si="0"/>
        <v>0.2</v>
      </c>
      <c r="M32" s="244" t="s">
        <v>102</v>
      </c>
      <c r="N32" s="6">
        <v>1</v>
      </c>
      <c r="O32" s="79" t="s">
        <v>348</v>
      </c>
      <c r="P32" s="69" t="s">
        <v>29</v>
      </c>
      <c r="Q32" s="6" t="s">
        <v>29</v>
      </c>
      <c r="R32" s="19" t="s">
        <v>15</v>
      </c>
      <c r="S32" s="19" t="s">
        <v>10</v>
      </c>
      <c r="T32" s="248">
        <v>0.4</v>
      </c>
      <c r="U32" s="19" t="s">
        <v>20</v>
      </c>
      <c r="V32" s="19" t="s">
        <v>23</v>
      </c>
      <c r="W32" s="19" t="s">
        <v>27</v>
      </c>
      <c r="X32" s="193" t="s">
        <v>93</v>
      </c>
      <c r="Y32" s="166">
        <v>0.36</v>
      </c>
      <c r="Z32" s="243" t="s">
        <v>167</v>
      </c>
      <c r="AA32" s="166">
        <f t="shared" si="1"/>
        <v>0.2</v>
      </c>
      <c r="AB32" s="244" t="s">
        <v>102</v>
      </c>
      <c r="AC32" s="240" t="s">
        <v>32</v>
      </c>
      <c r="AD32" s="16" t="s">
        <v>491</v>
      </c>
      <c r="AE32" s="7" t="s">
        <v>349</v>
      </c>
      <c r="AF32" s="69" t="s">
        <v>570</v>
      </c>
      <c r="AG32" s="237" t="s">
        <v>222</v>
      </c>
      <c r="AH32" s="7"/>
      <c r="AI32" s="7"/>
    </row>
    <row r="33" spans="1:35" ht="86.25" hidden="1" x14ac:dyDescent="0.3">
      <c r="A33" s="6">
        <v>22</v>
      </c>
      <c r="B33" s="6" t="s">
        <v>365</v>
      </c>
      <c r="C33" s="16" t="s">
        <v>474</v>
      </c>
      <c r="D33" s="16" t="s">
        <v>350</v>
      </c>
      <c r="E33" s="16" t="s">
        <v>351</v>
      </c>
      <c r="F33" s="16" t="s">
        <v>492</v>
      </c>
      <c r="G33" s="69" t="s">
        <v>270</v>
      </c>
      <c r="H33" s="7">
        <v>15</v>
      </c>
      <c r="I33" s="193" t="s">
        <v>94</v>
      </c>
      <c r="J33" s="166">
        <f t="shared" si="2"/>
        <v>0.4</v>
      </c>
      <c r="K33" s="243" t="s">
        <v>8</v>
      </c>
      <c r="L33" s="166">
        <f t="shared" si="0"/>
        <v>0.8</v>
      </c>
      <c r="M33" s="244" t="s">
        <v>100</v>
      </c>
      <c r="N33" s="6">
        <v>2</v>
      </c>
      <c r="O33" s="121" t="s">
        <v>352</v>
      </c>
      <c r="P33" s="6" t="s">
        <v>29</v>
      </c>
      <c r="Q33" s="6" t="s">
        <v>29</v>
      </c>
      <c r="R33" s="19" t="s">
        <v>15</v>
      </c>
      <c r="S33" s="19" t="s">
        <v>10</v>
      </c>
      <c r="T33" s="248">
        <v>0.4</v>
      </c>
      <c r="U33" s="19" t="s">
        <v>20</v>
      </c>
      <c r="V33" s="19" t="s">
        <v>23</v>
      </c>
      <c r="W33" s="19" t="s">
        <v>26</v>
      </c>
      <c r="X33" s="193" t="s">
        <v>93</v>
      </c>
      <c r="Y33" s="166">
        <v>0.24</v>
      </c>
      <c r="Z33" s="243" t="s">
        <v>8</v>
      </c>
      <c r="AA33" s="166">
        <f t="shared" si="1"/>
        <v>0.8</v>
      </c>
      <c r="AB33" s="244" t="s">
        <v>100</v>
      </c>
      <c r="AC33" s="240" t="s">
        <v>32</v>
      </c>
      <c r="AD33" s="16" t="s">
        <v>353</v>
      </c>
      <c r="AE33" s="7" t="s">
        <v>349</v>
      </c>
      <c r="AF33" s="69" t="s">
        <v>570</v>
      </c>
      <c r="AG33" s="182" t="s">
        <v>571</v>
      </c>
      <c r="AH33" s="7"/>
      <c r="AI33" s="7"/>
    </row>
    <row r="34" spans="1:35" ht="86.25" hidden="1" x14ac:dyDescent="0.3">
      <c r="A34" s="6">
        <v>23</v>
      </c>
      <c r="B34" s="6" t="s">
        <v>366</v>
      </c>
      <c r="C34" s="16" t="s">
        <v>462</v>
      </c>
      <c r="D34" s="16" t="s">
        <v>354</v>
      </c>
      <c r="E34" s="16" t="s">
        <v>355</v>
      </c>
      <c r="F34" s="16" t="s">
        <v>356</v>
      </c>
      <c r="G34" s="69" t="s">
        <v>81</v>
      </c>
      <c r="H34" s="7">
        <f>2+1+12+1</f>
        <v>16</v>
      </c>
      <c r="I34" s="193" t="s">
        <v>94</v>
      </c>
      <c r="J34" s="166">
        <f t="shared" si="2"/>
        <v>0.4</v>
      </c>
      <c r="K34" s="243" t="s">
        <v>103</v>
      </c>
      <c r="L34" s="166">
        <f t="shared" si="0"/>
        <v>0.4</v>
      </c>
      <c r="M34" s="244" t="s">
        <v>102</v>
      </c>
      <c r="N34" s="6">
        <v>3</v>
      </c>
      <c r="O34" s="121" t="s">
        <v>357</v>
      </c>
      <c r="P34" s="6" t="s">
        <v>29</v>
      </c>
      <c r="Q34" s="6" t="s">
        <v>29</v>
      </c>
      <c r="R34" s="19" t="s">
        <v>15</v>
      </c>
      <c r="S34" s="19" t="s">
        <v>10</v>
      </c>
      <c r="T34" s="248">
        <v>0.4</v>
      </c>
      <c r="U34" s="19" t="s">
        <v>20</v>
      </c>
      <c r="V34" s="19" t="s">
        <v>23</v>
      </c>
      <c r="W34" s="19" t="s">
        <v>26</v>
      </c>
      <c r="X34" s="193" t="s">
        <v>93</v>
      </c>
      <c r="Y34" s="173">
        <v>0.36</v>
      </c>
      <c r="Z34" s="243" t="s">
        <v>103</v>
      </c>
      <c r="AA34" s="166">
        <f t="shared" si="1"/>
        <v>0.4</v>
      </c>
      <c r="AB34" s="244" t="s">
        <v>102</v>
      </c>
      <c r="AC34" s="240" t="s">
        <v>32</v>
      </c>
      <c r="AD34" s="169" t="s">
        <v>358</v>
      </c>
      <c r="AE34" s="7" t="s">
        <v>359</v>
      </c>
      <c r="AF34" s="69" t="s">
        <v>570</v>
      </c>
      <c r="AG34" s="237" t="s">
        <v>222</v>
      </c>
      <c r="AH34" s="7"/>
      <c r="AI34" s="7"/>
    </row>
    <row r="35" spans="1:35" ht="75.75" hidden="1" x14ac:dyDescent="0.3">
      <c r="A35" s="6">
        <v>24</v>
      </c>
      <c r="B35" s="6" t="s">
        <v>367</v>
      </c>
      <c r="C35" s="16" t="s">
        <v>474</v>
      </c>
      <c r="D35" s="16" t="s">
        <v>360</v>
      </c>
      <c r="E35" s="16" t="s">
        <v>361</v>
      </c>
      <c r="F35" s="16" t="s">
        <v>493</v>
      </c>
      <c r="G35" s="267" t="s">
        <v>270</v>
      </c>
      <c r="H35" s="118">
        <f>(365-52)*5</f>
        <v>1565</v>
      </c>
      <c r="I35" s="193" t="s">
        <v>7</v>
      </c>
      <c r="J35" s="166">
        <f t="shared" si="2"/>
        <v>0.8</v>
      </c>
      <c r="K35" s="243" t="s">
        <v>8</v>
      </c>
      <c r="L35" s="166">
        <f t="shared" si="0"/>
        <v>0.8</v>
      </c>
      <c r="M35" s="244" t="s">
        <v>100</v>
      </c>
      <c r="N35" s="7">
        <v>4</v>
      </c>
      <c r="O35" s="122" t="s">
        <v>362</v>
      </c>
      <c r="P35" s="266" t="s">
        <v>29</v>
      </c>
      <c r="Q35" s="7" t="s">
        <v>29</v>
      </c>
      <c r="R35" s="19" t="s">
        <v>15</v>
      </c>
      <c r="S35" s="19" t="s">
        <v>10</v>
      </c>
      <c r="T35" s="248">
        <v>0.4</v>
      </c>
      <c r="U35" s="19" t="s">
        <v>20</v>
      </c>
      <c r="V35" s="19" t="s">
        <v>23</v>
      </c>
      <c r="W35" s="19" t="s">
        <v>27</v>
      </c>
      <c r="X35" s="193" t="s">
        <v>93</v>
      </c>
      <c r="Y35" s="166">
        <v>0.36</v>
      </c>
      <c r="Z35" s="243" t="s">
        <v>8</v>
      </c>
      <c r="AA35" s="166">
        <f t="shared" si="1"/>
        <v>0.8</v>
      </c>
      <c r="AB35" s="244" t="s">
        <v>100</v>
      </c>
      <c r="AC35" s="240" t="s">
        <v>32</v>
      </c>
      <c r="AD35" s="169" t="s">
        <v>494</v>
      </c>
      <c r="AE35" s="7" t="s">
        <v>363</v>
      </c>
      <c r="AF35" s="69" t="s">
        <v>570</v>
      </c>
      <c r="AG35" s="182" t="s">
        <v>571</v>
      </c>
      <c r="AH35" s="7"/>
      <c r="AI35" s="7"/>
    </row>
    <row r="36" spans="1:35" ht="75.75" hidden="1" x14ac:dyDescent="0.3">
      <c r="A36" s="6">
        <v>25</v>
      </c>
      <c r="B36" s="6" t="s">
        <v>377</v>
      </c>
      <c r="C36" s="16" t="s">
        <v>368</v>
      </c>
      <c r="D36" s="121" t="s">
        <v>495</v>
      </c>
      <c r="E36" s="16" t="s">
        <v>369</v>
      </c>
      <c r="F36" s="16" t="s">
        <v>370</v>
      </c>
      <c r="G36" s="69" t="s">
        <v>81</v>
      </c>
      <c r="H36" s="7">
        <v>16</v>
      </c>
      <c r="I36" s="193" t="s">
        <v>94</v>
      </c>
      <c r="J36" s="166">
        <f t="shared" si="2"/>
        <v>0.4</v>
      </c>
      <c r="K36" s="243" t="s">
        <v>167</v>
      </c>
      <c r="L36" s="166">
        <f t="shared" si="0"/>
        <v>0.2</v>
      </c>
      <c r="M36" s="244" t="s">
        <v>102</v>
      </c>
      <c r="N36" s="6">
        <v>1</v>
      </c>
      <c r="O36" s="16" t="s">
        <v>371</v>
      </c>
      <c r="P36" s="69" t="s">
        <v>29</v>
      </c>
      <c r="Q36" s="6" t="s">
        <v>29</v>
      </c>
      <c r="R36" s="19" t="s">
        <v>15</v>
      </c>
      <c r="S36" s="19" t="s">
        <v>10</v>
      </c>
      <c r="T36" s="248">
        <v>0.4</v>
      </c>
      <c r="U36" s="19" t="s">
        <v>21</v>
      </c>
      <c r="V36" s="19" t="s">
        <v>24</v>
      </c>
      <c r="W36" s="19" t="s">
        <v>27</v>
      </c>
      <c r="X36" s="193" t="s">
        <v>93</v>
      </c>
      <c r="Y36" s="166">
        <v>0.24</v>
      </c>
      <c r="Z36" s="243" t="s">
        <v>167</v>
      </c>
      <c r="AA36" s="166">
        <f t="shared" si="1"/>
        <v>0.2</v>
      </c>
      <c r="AB36" s="244" t="s">
        <v>102</v>
      </c>
      <c r="AC36" s="240" t="s">
        <v>32</v>
      </c>
      <c r="AD36" s="16" t="s">
        <v>372</v>
      </c>
      <c r="AE36" s="7" t="s">
        <v>496</v>
      </c>
      <c r="AF36" s="69" t="s">
        <v>570</v>
      </c>
      <c r="AG36" s="237" t="s">
        <v>222</v>
      </c>
      <c r="AH36" s="7"/>
      <c r="AI36" s="7"/>
    </row>
    <row r="37" spans="1:35" ht="86.25" hidden="1" x14ac:dyDescent="0.3">
      <c r="A37" s="6">
        <v>26</v>
      </c>
      <c r="B37" s="6" t="s">
        <v>378</v>
      </c>
      <c r="C37" s="16" t="s">
        <v>497</v>
      </c>
      <c r="D37" s="16" t="s">
        <v>498</v>
      </c>
      <c r="E37" s="16" t="s">
        <v>373</v>
      </c>
      <c r="F37" s="16" t="s">
        <v>374</v>
      </c>
      <c r="G37" s="69" t="s">
        <v>270</v>
      </c>
      <c r="H37" s="7">
        <v>60</v>
      </c>
      <c r="I37" s="193" t="s">
        <v>195</v>
      </c>
      <c r="J37" s="166">
        <f t="shared" si="2"/>
        <v>0.6</v>
      </c>
      <c r="K37" s="243" t="s">
        <v>8</v>
      </c>
      <c r="L37" s="166">
        <f t="shared" si="0"/>
        <v>0.8</v>
      </c>
      <c r="M37" s="244" t="s">
        <v>100</v>
      </c>
      <c r="N37" s="6">
        <v>3</v>
      </c>
      <c r="O37" s="121" t="s">
        <v>375</v>
      </c>
      <c r="P37" s="6" t="s">
        <v>29</v>
      </c>
      <c r="Q37" s="6" t="s">
        <v>29</v>
      </c>
      <c r="R37" s="19" t="s">
        <v>15</v>
      </c>
      <c r="S37" s="19" t="s">
        <v>10</v>
      </c>
      <c r="T37" s="248">
        <v>0.4</v>
      </c>
      <c r="U37" s="19" t="s">
        <v>20</v>
      </c>
      <c r="V37" s="19" t="s">
        <v>23</v>
      </c>
      <c r="W37" s="19" t="s">
        <v>26</v>
      </c>
      <c r="X37" s="193" t="s">
        <v>93</v>
      </c>
      <c r="Y37" s="173">
        <v>0.36</v>
      </c>
      <c r="Z37" s="243" t="s">
        <v>8</v>
      </c>
      <c r="AA37" s="166">
        <f t="shared" si="1"/>
        <v>0.8</v>
      </c>
      <c r="AB37" s="244" t="s">
        <v>100</v>
      </c>
      <c r="AC37" s="240" t="s">
        <v>32</v>
      </c>
      <c r="AD37" s="169" t="s">
        <v>376</v>
      </c>
      <c r="AE37" s="7" t="s">
        <v>359</v>
      </c>
      <c r="AF37" s="69" t="s">
        <v>570</v>
      </c>
      <c r="AG37" s="182" t="s">
        <v>571</v>
      </c>
      <c r="AH37" s="7"/>
      <c r="AI37" s="7"/>
    </row>
    <row r="38" spans="1:35" ht="65.25" hidden="1" customHeight="1" x14ac:dyDescent="0.3">
      <c r="A38" s="537">
        <v>27</v>
      </c>
      <c r="B38" s="537" t="s">
        <v>379</v>
      </c>
      <c r="C38" s="501" t="s">
        <v>368</v>
      </c>
      <c r="D38" s="501" t="s">
        <v>380</v>
      </c>
      <c r="E38" s="501" t="s">
        <v>381</v>
      </c>
      <c r="F38" s="501" t="s">
        <v>499</v>
      </c>
      <c r="G38" s="490" t="s">
        <v>81</v>
      </c>
      <c r="H38" s="505">
        <v>600</v>
      </c>
      <c r="I38" s="514" t="s">
        <v>7</v>
      </c>
      <c r="J38" s="499">
        <f t="shared" si="2"/>
        <v>0.8</v>
      </c>
      <c r="K38" s="517" t="s">
        <v>101</v>
      </c>
      <c r="L38" s="499">
        <f>IF(K38="LEVE",20%,IF(K38="MENOR",40%,IF(K38="MODERADO",60%,IF(K38="MAYOR",80%,IF(K38="CATASTROFICO",100%,IF(I38="",""))))))</f>
        <v>0.6</v>
      </c>
      <c r="M38" s="497" t="s">
        <v>100</v>
      </c>
      <c r="N38" s="6">
        <v>1</v>
      </c>
      <c r="O38" s="121" t="s">
        <v>382</v>
      </c>
      <c r="P38" s="6" t="s">
        <v>29</v>
      </c>
      <c r="Q38" s="6" t="s">
        <v>29</v>
      </c>
      <c r="R38" s="19" t="s">
        <v>15</v>
      </c>
      <c r="S38" s="19" t="s">
        <v>10</v>
      </c>
      <c r="T38" s="248">
        <v>0.4</v>
      </c>
      <c r="U38" s="19" t="s">
        <v>20</v>
      </c>
      <c r="V38" s="19" t="s">
        <v>23</v>
      </c>
      <c r="W38" s="19" t="s">
        <v>26</v>
      </c>
      <c r="X38" s="514" t="s">
        <v>94</v>
      </c>
      <c r="Y38" s="166">
        <v>0.48</v>
      </c>
      <c r="Z38" s="517" t="s">
        <v>101</v>
      </c>
      <c r="AA38" s="499">
        <f t="shared" si="1"/>
        <v>0.6</v>
      </c>
      <c r="AB38" s="497" t="s">
        <v>100</v>
      </c>
      <c r="AC38" s="240" t="s">
        <v>32</v>
      </c>
      <c r="AD38" s="121" t="s">
        <v>383</v>
      </c>
      <c r="AE38" s="121" t="s">
        <v>500</v>
      </c>
      <c r="AF38" s="69" t="s">
        <v>570</v>
      </c>
      <c r="AG38" s="237" t="s">
        <v>222</v>
      </c>
      <c r="AH38" s="7"/>
      <c r="AI38" s="7"/>
    </row>
    <row r="39" spans="1:35" ht="81" hidden="1" customHeight="1" x14ac:dyDescent="0.3">
      <c r="A39" s="536"/>
      <c r="B39" s="536"/>
      <c r="C39" s="502"/>
      <c r="D39" s="502"/>
      <c r="E39" s="502"/>
      <c r="F39" s="502"/>
      <c r="G39" s="492"/>
      <c r="H39" s="506"/>
      <c r="I39" s="515"/>
      <c r="J39" s="500"/>
      <c r="K39" s="518"/>
      <c r="L39" s="500"/>
      <c r="M39" s="498"/>
      <c r="N39" s="6">
        <v>2</v>
      </c>
      <c r="O39" s="121" t="s">
        <v>501</v>
      </c>
      <c r="P39" s="6" t="s">
        <v>29</v>
      </c>
      <c r="Q39" s="6" t="s">
        <v>29</v>
      </c>
      <c r="R39" s="19" t="s">
        <v>15</v>
      </c>
      <c r="S39" s="19" t="s">
        <v>10</v>
      </c>
      <c r="T39" s="248">
        <v>0.3</v>
      </c>
      <c r="U39" s="19" t="s">
        <v>20</v>
      </c>
      <c r="V39" s="19" t="s">
        <v>23</v>
      </c>
      <c r="W39" s="19" t="s">
        <v>26</v>
      </c>
      <c r="X39" s="515"/>
      <c r="Y39" s="166">
        <v>0.48</v>
      </c>
      <c r="Z39" s="518"/>
      <c r="AA39" s="500"/>
      <c r="AB39" s="498"/>
      <c r="AC39" s="240" t="s">
        <v>32</v>
      </c>
      <c r="AD39" s="121" t="s">
        <v>502</v>
      </c>
      <c r="AE39" s="121" t="s">
        <v>503</v>
      </c>
      <c r="AF39" s="69" t="s">
        <v>570</v>
      </c>
      <c r="AG39" s="237" t="s">
        <v>222</v>
      </c>
      <c r="AH39" s="7"/>
      <c r="AI39" s="7"/>
    </row>
    <row r="40" spans="1:35" ht="81" hidden="1" customHeight="1" x14ac:dyDescent="0.3">
      <c r="A40" s="253">
        <v>28</v>
      </c>
      <c r="B40" s="253" t="s">
        <v>572</v>
      </c>
      <c r="C40" s="16" t="s">
        <v>368</v>
      </c>
      <c r="D40" s="16" t="s">
        <v>575</v>
      </c>
      <c r="E40" s="16" t="s">
        <v>576</v>
      </c>
      <c r="F40" s="16" t="s">
        <v>577</v>
      </c>
      <c r="G40" s="267" t="s">
        <v>81</v>
      </c>
      <c r="H40" s="118">
        <v>12</v>
      </c>
      <c r="I40" s="193" t="s">
        <v>94</v>
      </c>
      <c r="J40" s="166">
        <f t="shared" ref="J40:J47" si="3">IF(I40="MUY BAJA",20%,IF(I40="BAJA",40%,IF(I40="MEDIA",60%,IF(I40="ALTA",80%,IF(I40="MUY ALTA",100%,IF(I40="",""))))))</f>
        <v>0.4</v>
      </c>
      <c r="K40" s="243" t="s">
        <v>103</v>
      </c>
      <c r="L40" s="166">
        <f>IF(K40="LEVE",20%,IF(K40="MENOR",40%,IF(K40="MODERADO",60%,IF(K40="MAYOR",80%,IF(K40="CATASTROFICO",100%,IF(I40="",""))))))</f>
        <v>0.4</v>
      </c>
      <c r="M40" s="244" t="s">
        <v>102</v>
      </c>
      <c r="N40" s="6">
        <v>3</v>
      </c>
      <c r="O40" s="122" t="s">
        <v>578</v>
      </c>
      <c r="P40" s="266" t="s">
        <v>29</v>
      </c>
      <c r="Q40" s="7" t="s">
        <v>29</v>
      </c>
      <c r="R40" s="19" t="s">
        <v>16</v>
      </c>
      <c r="S40" s="19" t="s">
        <v>10</v>
      </c>
      <c r="T40" s="248">
        <v>0.3</v>
      </c>
      <c r="U40" s="19" t="s">
        <v>20</v>
      </c>
      <c r="V40" s="19" t="s">
        <v>23</v>
      </c>
      <c r="W40" s="19" t="s">
        <v>27</v>
      </c>
      <c r="X40" s="193" t="s">
        <v>93</v>
      </c>
      <c r="Y40" s="166">
        <v>0.48</v>
      </c>
      <c r="Z40" s="243" t="s">
        <v>103</v>
      </c>
      <c r="AA40" s="166">
        <f>IF(Z40="LEVE",20%,IF(Z40="MENOR",40%,IF(Z40="MODERADO",60%,IF(Z40="MAYOR",80%,IF(Z40="CATASTROFICO",100%,IF(Z40="",""))))))</f>
        <v>0.4</v>
      </c>
      <c r="AB40" s="244" t="s">
        <v>102</v>
      </c>
      <c r="AC40" s="240" t="s">
        <v>32</v>
      </c>
      <c r="AD40" s="16" t="s">
        <v>579</v>
      </c>
      <c r="AE40" s="121" t="s">
        <v>580</v>
      </c>
      <c r="AF40" s="69" t="s">
        <v>570</v>
      </c>
      <c r="AG40" s="237" t="s">
        <v>222</v>
      </c>
      <c r="AH40" s="7"/>
      <c r="AI40" s="7"/>
    </row>
    <row r="41" spans="1:35" ht="81" hidden="1" customHeight="1" x14ac:dyDescent="0.3">
      <c r="A41" s="253">
        <v>29</v>
      </c>
      <c r="B41" s="253" t="s">
        <v>573</v>
      </c>
      <c r="C41" s="16" t="s">
        <v>368</v>
      </c>
      <c r="D41" s="79" t="s">
        <v>581</v>
      </c>
      <c r="E41" s="79" t="s">
        <v>582</v>
      </c>
      <c r="F41" s="79" t="s">
        <v>583</v>
      </c>
      <c r="G41" s="267" t="s">
        <v>81</v>
      </c>
      <c r="H41" s="118">
        <v>2</v>
      </c>
      <c r="I41" s="193" t="s">
        <v>93</v>
      </c>
      <c r="J41" s="166">
        <f t="shared" si="3"/>
        <v>0.2</v>
      </c>
      <c r="K41" s="243" t="s">
        <v>103</v>
      </c>
      <c r="L41" s="166">
        <f>IF(K41="LEVE",20%,IF(K41="MENOR",40%,IF(K41="MODERADO",60%,IF(K41="MAYOR",80%,IF(K41="CATASTROFICO",100%,IF(I41="",""))))))</f>
        <v>0.4</v>
      </c>
      <c r="M41" s="244" t="s">
        <v>102</v>
      </c>
      <c r="N41" s="6">
        <v>4</v>
      </c>
      <c r="O41" s="122" t="s">
        <v>584</v>
      </c>
      <c r="P41" s="7" t="s">
        <v>29</v>
      </c>
      <c r="Q41" s="7" t="s">
        <v>29</v>
      </c>
      <c r="R41" s="19" t="s">
        <v>15</v>
      </c>
      <c r="S41" s="19" t="s">
        <v>10</v>
      </c>
      <c r="T41" s="248">
        <v>0.4</v>
      </c>
      <c r="U41" s="19" t="s">
        <v>20</v>
      </c>
      <c r="V41" s="19" t="s">
        <v>23</v>
      </c>
      <c r="W41" s="19" t="s">
        <v>26</v>
      </c>
      <c r="X41" s="193" t="s">
        <v>93</v>
      </c>
      <c r="Y41" s="166">
        <v>0.28000000000000003</v>
      </c>
      <c r="Z41" s="243" t="s">
        <v>103</v>
      </c>
      <c r="AA41" s="166">
        <f>IF(Z41="LEVE",20%,IF(Z41="MENOR",40%,IF(Z41="MODERADO",60%,IF(Z41="MAYOR",80%,IF(Z41="CATASTROFICO",100%,IF(Z41="",""))))))</f>
        <v>0.4</v>
      </c>
      <c r="AB41" s="244" t="s">
        <v>102</v>
      </c>
      <c r="AC41" s="240" t="s">
        <v>32</v>
      </c>
      <c r="AD41" s="16" t="s">
        <v>585</v>
      </c>
      <c r="AE41" s="121" t="s">
        <v>586</v>
      </c>
      <c r="AF41" s="69" t="s">
        <v>570</v>
      </c>
      <c r="AG41" s="237" t="s">
        <v>222</v>
      </c>
      <c r="AH41" s="7"/>
      <c r="AI41" s="7"/>
    </row>
    <row r="42" spans="1:35" ht="81" hidden="1" customHeight="1" x14ac:dyDescent="0.3">
      <c r="A42" s="253">
        <v>30</v>
      </c>
      <c r="B42" s="253" t="s">
        <v>574</v>
      </c>
      <c r="C42" s="16" t="s">
        <v>291</v>
      </c>
      <c r="D42" s="79" t="s">
        <v>587</v>
      </c>
      <c r="E42" s="16" t="s">
        <v>588</v>
      </c>
      <c r="F42" s="117" t="s">
        <v>589</v>
      </c>
      <c r="G42" s="267" t="s">
        <v>81</v>
      </c>
      <c r="H42" s="118">
        <f>2*12</f>
        <v>24</v>
      </c>
      <c r="I42" s="193" t="s">
        <v>94</v>
      </c>
      <c r="J42" s="166">
        <f t="shared" si="3"/>
        <v>0.4</v>
      </c>
      <c r="K42" s="243" t="s">
        <v>167</v>
      </c>
      <c r="L42" s="166">
        <f>IF(K42="LEVE",20%,IF(K42="MENOR",40%,IF(K42="MODERADO",60%,IF(K42="MAYOR",80%,IF(K42="CATASTROFICO",100%,IF(I42="",""))))))</f>
        <v>0.2</v>
      </c>
      <c r="M42" s="244" t="s">
        <v>102</v>
      </c>
      <c r="N42" s="6">
        <v>5</v>
      </c>
      <c r="O42" s="122" t="s">
        <v>590</v>
      </c>
      <c r="P42" s="7" t="s">
        <v>29</v>
      </c>
      <c r="Q42" s="7" t="s">
        <v>29</v>
      </c>
      <c r="R42" s="19" t="s">
        <v>16</v>
      </c>
      <c r="S42" s="19" t="s">
        <v>10</v>
      </c>
      <c r="T42" s="291">
        <v>0.3</v>
      </c>
      <c r="U42" s="19" t="s">
        <v>20</v>
      </c>
      <c r="V42" s="19" t="s">
        <v>23</v>
      </c>
      <c r="W42" s="19" t="s">
        <v>26</v>
      </c>
      <c r="X42" s="193" t="s">
        <v>93</v>
      </c>
      <c r="Y42" s="271">
        <v>0.12</v>
      </c>
      <c r="Z42" s="243" t="s">
        <v>167</v>
      </c>
      <c r="AA42" s="166">
        <f>IF(Z42="LEVE",20%,IF(Z42="MENOR",40%,IF(Z42="MODERADO",60%,IF(Z42="MAYOR",80%,IF(Z42="CATASTROFICO",100%,IF(Z42="",""))))))</f>
        <v>0.2</v>
      </c>
      <c r="AB42" s="244" t="s">
        <v>102</v>
      </c>
      <c r="AC42" s="240" t="s">
        <v>32</v>
      </c>
      <c r="AD42" s="7" t="s">
        <v>591</v>
      </c>
      <c r="AE42" s="121" t="s">
        <v>592</v>
      </c>
      <c r="AF42" s="69" t="s">
        <v>570</v>
      </c>
      <c r="AG42" s="237" t="s">
        <v>222</v>
      </c>
      <c r="AH42" s="7"/>
      <c r="AI42" s="7"/>
    </row>
    <row r="43" spans="1:35" ht="75.75" x14ac:dyDescent="0.3">
      <c r="A43" s="6">
        <v>31</v>
      </c>
      <c r="B43" s="6" t="s">
        <v>394</v>
      </c>
      <c r="C43" s="268" t="s">
        <v>504</v>
      </c>
      <c r="D43" s="269" t="s">
        <v>398</v>
      </c>
      <c r="E43" s="272" t="s">
        <v>505</v>
      </c>
      <c r="F43" s="269" t="s">
        <v>506</v>
      </c>
      <c r="G43" s="202" t="s">
        <v>81</v>
      </c>
      <c r="H43" s="234">
        <v>8</v>
      </c>
      <c r="I43" s="193" t="s">
        <v>94</v>
      </c>
      <c r="J43" s="270">
        <f t="shared" si="3"/>
        <v>0.4</v>
      </c>
      <c r="K43" s="243" t="s">
        <v>8</v>
      </c>
      <c r="L43" s="166">
        <f>IF(K43="LEVE",20%,IF(K43="MENOR",40%,IF(K43="MODERADO",60%,IF(K43="MAYOR",80%,IF(K43="CATASTRÓFICO",100%,IF(I43="",""))))))</f>
        <v>0.8</v>
      </c>
      <c r="M43" s="244" t="s">
        <v>100</v>
      </c>
      <c r="N43" s="6">
        <v>1</v>
      </c>
      <c r="O43" s="16" t="s">
        <v>399</v>
      </c>
      <c r="P43" s="165" t="s">
        <v>29</v>
      </c>
      <c r="Q43" s="165" t="s">
        <v>29</v>
      </c>
      <c r="R43" s="19" t="s">
        <v>15</v>
      </c>
      <c r="S43" s="19" t="s">
        <v>10</v>
      </c>
      <c r="T43" s="166">
        <v>0.4</v>
      </c>
      <c r="U43" s="19" t="s">
        <v>20</v>
      </c>
      <c r="V43" s="19" t="s">
        <v>23</v>
      </c>
      <c r="W43" s="19" t="s">
        <v>27</v>
      </c>
      <c r="X43" s="193" t="s">
        <v>94</v>
      </c>
      <c r="Y43" s="166">
        <v>0.28000000000000003</v>
      </c>
      <c r="Z43" s="243" t="s">
        <v>8</v>
      </c>
      <c r="AA43" s="166">
        <f t="shared" si="1"/>
        <v>0.8</v>
      </c>
      <c r="AB43" s="244" t="s">
        <v>100</v>
      </c>
      <c r="AC43" s="240" t="s">
        <v>32</v>
      </c>
      <c r="AD43" s="169" t="s">
        <v>507</v>
      </c>
      <c r="AE43" s="122" t="s">
        <v>508</v>
      </c>
      <c r="AF43" s="69" t="s">
        <v>570</v>
      </c>
      <c r="AG43" s="182" t="s">
        <v>222</v>
      </c>
      <c r="AH43" s="7"/>
      <c r="AI43" s="7"/>
    </row>
    <row r="44" spans="1:35" ht="114.75" x14ac:dyDescent="0.3">
      <c r="A44" s="6">
        <v>32</v>
      </c>
      <c r="B44" s="6" t="s">
        <v>395</v>
      </c>
      <c r="C44" s="268" t="s">
        <v>504</v>
      </c>
      <c r="D44" s="246" t="s">
        <v>509</v>
      </c>
      <c r="E44" s="246" t="s">
        <v>510</v>
      </c>
      <c r="F44" s="246" t="s">
        <v>511</v>
      </c>
      <c r="G44" s="69" t="s">
        <v>81</v>
      </c>
      <c r="H44" s="7">
        <f>5*12</f>
        <v>60</v>
      </c>
      <c r="I44" s="193" t="s">
        <v>195</v>
      </c>
      <c r="J44" s="270">
        <f t="shared" si="3"/>
        <v>0.6</v>
      </c>
      <c r="K44" s="243" t="s">
        <v>167</v>
      </c>
      <c r="L44" s="166">
        <f>IF(K44="LEVE",20%,IF(K44="MENOR",40%,IF(K44="MODERADO",60%,IF(K44="MAYOR",80%,IF(K44="CATASTRÓFICO",100%,IF(I44="",""))))))</f>
        <v>0.2</v>
      </c>
      <c r="M44" s="244" t="s">
        <v>102</v>
      </c>
      <c r="N44" s="6">
        <v>2</v>
      </c>
      <c r="O44" s="121" t="s">
        <v>400</v>
      </c>
      <c r="P44" s="6" t="s">
        <v>29</v>
      </c>
      <c r="Q44" s="6" t="s">
        <v>29</v>
      </c>
      <c r="R44" s="19" t="s">
        <v>17</v>
      </c>
      <c r="S44" s="19" t="s">
        <v>10</v>
      </c>
      <c r="T44" s="166">
        <v>0.3</v>
      </c>
      <c r="U44" s="19" t="s">
        <v>20</v>
      </c>
      <c r="V44" s="19" t="s">
        <v>23</v>
      </c>
      <c r="W44" s="19" t="s">
        <v>27</v>
      </c>
      <c r="X44" s="193" t="s">
        <v>195</v>
      </c>
      <c r="Y44" s="166">
        <v>0.36</v>
      </c>
      <c r="Z44" s="243" t="s">
        <v>167</v>
      </c>
      <c r="AA44" s="166">
        <f t="shared" si="1"/>
        <v>0.2</v>
      </c>
      <c r="AB44" s="244" t="s">
        <v>102</v>
      </c>
      <c r="AC44" s="240" t="s">
        <v>32</v>
      </c>
      <c r="AD44" s="169" t="s">
        <v>512</v>
      </c>
      <c r="AE44" s="7" t="s">
        <v>401</v>
      </c>
      <c r="AF44" s="69" t="s">
        <v>570</v>
      </c>
      <c r="AG44" s="182" t="s">
        <v>222</v>
      </c>
      <c r="AH44" s="7"/>
      <c r="AI44" s="7"/>
    </row>
    <row r="45" spans="1:35" ht="86.25" x14ac:dyDescent="0.3">
      <c r="A45" s="233">
        <v>33</v>
      </c>
      <c r="B45" s="6" t="s">
        <v>396</v>
      </c>
      <c r="C45" s="169" t="s">
        <v>402</v>
      </c>
      <c r="D45" s="246" t="s">
        <v>513</v>
      </c>
      <c r="E45" s="246" t="s">
        <v>514</v>
      </c>
      <c r="F45" s="246" t="s">
        <v>515</v>
      </c>
      <c r="G45" s="69" t="s">
        <v>81</v>
      </c>
      <c r="H45" s="7">
        <v>32</v>
      </c>
      <c r="I45" s="193" t="s">
        <v>195</v>
      </c>
      <c r="J45" s="270">
        <f t="shared" si="3"/>
        <v>0.6</v>
      </c>
      <c r="K45" s="243" t="s">
        <v>8</v>
      </c>
      <c r="L45" s="166">
        <f>IF(K45="LEVE",20%,IF(K45="MENOR",40%,IF(K45="MODERADO",60%,IF(K45="MAYOR",80%,IF(K45="CATASTRÓFICO",100%,IF(I45="",""))))))</f>
        <v>0.8</v>
      </c>
      <c r="M45" s="244" t="s">
        <v>100</v>
      </c>
      <c r="N45" s="6">
        <v>3</v>
      </c>
      <c r="O45" s="121" t="s">
        <v>403</v>
      </c>
      <c r="P45" s="6" t="s">
        <v>29</v>
      </c>
      <c r="Q45" s="6" t="s">
        <v>29</v>
      </c>
      <c r="R45" s="19" t="s">
        <v>16</v>
      </c>
      <c r="S45" s="19" t="s">
        <v>10</v>
      </c>
      <c r="T45" s="273">
        <v>0.4</v>
      </c>
      <c r="U45" s="19" t="s">
        <v>20</v>
      </c>
      <c r="V45" s="19" t="s">
        <v>23</v>
      </c>
      <c r="W45" s="19" t="s">
        <v>26</v>
      </c>
      <c r="X45" s="193" t="s">
        <v>94</v>
      </c>
      <c r="Y45" s="175">
        <v>0.36</v>
      </c>
      <c r="Z45" s="243" t="s">
        <v>8</v>
      </c>
      <c r="AA45" s="166">
        <f t="shared" si="1"/>
        <v>0.8</v>
      </c>
      <c r="AB45" s="244" t="s">
        <v>100</v>
      </c>
      <c r="AC45" s="240" t="s">
        <v>32</v>
      </c>
      <c r="AD45" s="121" t="s">
        <v>404</v>
      </c>
      <c r="AE45" s="7" t="s">
        <v>516</v>
      </c>
      <c r="AF45" s="69" t="s">
        <v>570</v>
      </c>
      <c r="AG45" s="182" t="s">
        <v>222</v>
      </c>
      <c r="AH45" s="7"/>
      <c r="AI45" s="7"/>
    </row>
    <row r="46" spans="1:35" ht="82.5" x14ac:dyDescent="0.3">
      <c r="A46" s="253">
        <v>34</v>
      </c>
      <c r="B46" s="6" t="s">
        <v>397</v>
      </c>
      <c r="C46" s="169" t="s">
        <v>402</v>
      </c>
      <c r="D46" s="16" t="s">
        <v>405</v>
      </c>
      <c r="E46" s="16" t="s">
        <v>406</v>
      </c>
      <c r="F46" s="16" t="s">
        <v>407</v>
      </c>
      <c r="G46" s="69" t="s">
        <v>408</v>
      </c>
      <c r="H46" s="7">
        <f>816</f>
        <v>816</v>
      </c>
      <c r="I46" s="193" t="s">
        <v>7</v>
      </c>
      <c r="J46" s="270">
        <f t="shared" si="3"/>
        <v>0.8</v>
      </c>
      <c r="K46" s="243" t="s">
        <v>8</v>
      </c>
      <c r="L46" s="166">
        <f>IF(K46="LEVE",20%,IF(K46="MENOR",40%,IF(K46="MODERADO",60%,IF(K46="MAYOR",80%,IF(K46="CATASTRÓFICO",100%,IF(I46="",""))))))</f>
        <v>0.8</v>
      </c>
      <c r="M46" s="244" t="s">
        <v>100</v>
      </c>
      <c r="N46" s="7">
        <v>4</v>
      </c>
      <c r="O46" s="122" t="s">
        <v>409</v>
      </c>
      <c r="P46" s="7" t="s">
        <v>29</v>
      </c>
      <c r="Q46" s="7" t="s">
        <v>29</v>
      </c>
      <c r="R46" s="19" t="s">
        <v>15</v>
      </c>
      <c r="S46" s="19" t="s">
        <v>11</v>
      </c>
      <c r="T46" s="173">
        <v>0.5</v>
      </c>
      <c r="U46" s="19" t="s">
        <v>20</v>
      </c>
      <c r="V46" s="19" t="s">
        <v>23</v>
      </c>
      <c r="W46" s="19" t="s">
        <v>27</v>
      </c>
      <c r="X46" s="193" t="s">
        <v>94</v>
      </c>
      <c r="Y46" s="166">
        <v>0.4</v>
      </c>
      <c r="Z46" s="243" t="s">
        <v>8</v>
      </c>
      <c r="AA46" s="166">
        <f t="shared" si="1"/>
        <v>0.8</v>
      </c>
      <c r="AB46" s="244" t="s">
        <v>100</v>
      </c>
      <c r="AC46" s="240" t="s">
        <v>32</v>
      </c>
      <c r="AD46" s="169" t="s">
        <v>410</v>
      </c>
      <c r="AE46" s="7" t="s">
        <v>517</v>
      </c>
      <c r="AF46" s="69" t="s">
        <v>570</v>
      </c>
      <c r="AG46" s="182" t="s">
        <v>571</v>
      </c>
      <c r="AH46" s="7"/>
      <c r="AI46" s="7"/>
    </row>
    <row r="47" spans="1:35" ht="41.25" customHeight="1" x14ac:dyDescent="0.3">
      <c r="A47" s="537">
        <v>35</v>
      </c>
      <c r="B47" s="537" t="s">
        <v>674</v>
      </c>
      <c r="C47" s="540" t="s">
        <v>145</v>
      </c>
      <c r="D47" s="501" t="s">
        <v>675</v>
      </c>
      <c r="E47" s="620" t="s">
        <v>673</v>
      </c>
      <c r="F47" s="501" t="s">
        <v>676</v>
      </c>
      <c r="G47" s="490" t="s">
        <v>270</v>
      </c>
      <c r="H47" s="505">
        <v>100</v>
      </c>
      <c r="I47" s="514" t="s">
        <v>195</v>
      </c>
      <c r="J47" s="499">
        <f t="shared" si="3"/>
        <v>0.6</v>
      </c>
      <c r="K47" s="517" t="s">
        <v>104</v>
      </c>
      <c r="L47" s="499">
        <f>IF(K47="LEVE",20%,IF(K47="MENOR",40%,IF(K47="MODERADO",60%,IF(K47="MAYOR",80%,IF(K47="CATASTRÓFICO",100%,IF(I47="",""))))))</f>
        <v>1</v>
      </c>
      <c r="M47" s="497" t="s">
        <v>99</v>
      </c>
      <c r="N47" s="6">
        <v>1</v>
      </c>
      <c r="O47" s="395" t="s">
        <v>677</v>
      </c>
      <c r="P47" s="69" t="s">
        <v>29</v>
      </c>
      <c r="Q47" s="6" t="s">
        <v>29</v>
      </c>
      <c r="R47" s="19" t="s">
        <v>15</v>
      </c>
      <c r="S47" s="19" t="s">
        <v>11</v>
      </c>
      <c r="T47" s="248">
        <f>[14]ValoraciónControles!H52</f>
        <v>0</v>
      </c>
      <c r="U47" s="19" t="s">
        <v>21</v>
      </c>
      <c r="V47" s="19" t="s">
        <v>23</v>
      </c>
      <c r="W47" s="19" t="s">
        <v>27</v>
      </c>
      <c r="X47" s="514" t="s">
        <v>195</v>
      </c>
      <c r="Y47" s="190">
        <v>0.1</v>
      </c>
      <c r="Z47" s="623" t="s">
        <v>104</v>
      </c>
      <c r="AA47" s="389">
        <v>0.8</v>
      </c>
      <c r="AB47" s="497" t="s">
        <v>99</v>
      </c>
      <c r="AC47" s="392" t="s">
        <v>32</v>
      </c>
      <c r="AD47" s="388"/>
      <c r="AE47" s="274" t="s">
        <v>412</v>
      </c>
      <c r="AF47" s="69" t="s">
        <v>683</v>
      </c>
      <c r="AG47" s="612" t="s">
        <v>571</v>
      </c>
      <c r="AH47" s="7"/>
      <c r="AI47" s="7"/>
    </row>
    <row r="48" spans="1:35" ht="41.25" customHeight="1" x14ac:dyDescent="0.3">
      <c r="A48" s="535"/>
      <c r="B48" s="535"/>
      <c r="C48" s="619"/>
      <c r="D48" s="550"/>
      <c r="E48" s="621"/>
      <c r="F48" s="550"/>
      <c r="G48" s="491"/>
      <c r="H48" s="526"/>
      <c r="I48" s="528"/>
      <c r="J48" s="581"/>
      <c r="K48" s="615"/>
      <c r="L48" s="581"/>
      <c r="M48" s="616"/>
      <c r="N48" s="6">
        <v>2</v>
      </c>
      <c r="O48" s="395" t="s">
        <v>678</v>
      </c>
      <c r="P48" s="6" t="s">
        <v>29</v>
      </c>
      <c r="Q48" s="6" t="s">
        <v>29</v>
      </c>
      <c r="R48" s="19" t="s">
        <v>15</v>
      </c>
      <c r="S48" s="19" t="s">
        <v>10</v>
      </c>
      <c r="T48" s="248">
        <f>[14]ValoraciónControles!H67</f>
        <v>0</v>
      </c>
      <c r="U48" s="19" t="s">
        <v>20</v>
      </c>
      <c r="V48" s="19" t="s">
        <v>23</v>
      </c>
      <c r="W48" s="19" t="s">
        <v>27</v>
      </c>
      <c r="X48" s="528"/>
      <c r="Y48" s="190">
        <v>0.04</v>
      </c>
      <c r="Z48" s="624"/>
      <c r="AA48" s="390">
        <v>0.8</v>
      </c>
      <c r="AB48" s="616"/>
      <c r="AC48" s="393" t="s">
        <v>32</v>
      </c>
      <c r="AD48" s="388"/>
      <c r="AE48" s="274" t="s">
        <v>517</v>
      </c>
      <c r="AF48" s="69" t="s">
        <v>683</v>
      </c>
      <c r="AG48" s="613"/>
      <c r="AH48" s="7"/>
      <c r="AI48" s="7"/>
    </row>
    <row r="49" spans="1:35" ht="41.25" customHeight="1" x14ac:dyDescent="0.3">
      <c r="A49" s="535"/>
      <c r="B49" s="535"/>
      <c r="C49" s="619"/>
      <c r="D49" s="550"/>
      <c r="E49" s="621"/>
      <c r="F49" s="550"/>
      <c r="G49" s="491"/>
      <c r="H49" s="526"/>
      <c r="I49" s="528"/>
      <c r="J49" s="581"/>
      <c r="K49" s="615"/>
      <c r="L49" s="581"/>
      <c r="M49" s="616"/>
      <c r="N49" s="6">
        <v>3</v>
      </c>
      <c r="O49" s="395" t="s">
        <v>679</v>
      </c>
      <c r="P49" s="6" t="s">
        <v>29</v>
      </c>
      <c r="Q49" s="6" t="s">
        <v>29</v>
      </c>
      <c r="R49" s="19" t="s">
        <v>15</v>
      </c>
      <c r="S49" s="19" t="s">
        <v>10</v>
      </c>
      <c r="T49" s="248">
        <v>0.4</v>
      </c>
      <c r="U49" s="19" t="s">
        <v>21</v>
      </c>
      <c r="V49" s="19" t="s">
        <v>23</v>
      </c>
      <c r="W49" s="19" t="s">
        <v>27</v>
      </c>
      <c r="X49" s="528"/>
      <c r="Y49" s="190">
        <v>1.6E-2</v>
      </c>
      <c r="Z49" s="624"/>
      <c r="AA49" s="390">
        <v>0.8</v>
      </c>
      <c r="AB49" s="616"/>
      <c r="AC49" s="393" t="s">
        <v>32</v>
      </c>
      <c r="AD49" s="388"/>
      <c r="AE49" s="274" t="s">
        <v>517</v>
      </c>
      <c r="AF49" s="69" t="s">
        <v>683</v>
      </c>
      <c r="AG49" s="613"/>
      <c r="AH49" s="7"/>
      <c r="AI49" s="7"/>
    </row>
    <row r="50" spans="1:35" ht="41.25" customHeight="1" x14ac:dyDescent="0.3">
      <c r="A50" s="535"/>
      <c r="B50" s="535"/>
      <c r="C50" s="619"/>
      <c r="D50" s="550"/>
      <c r="E50" s="621"/>
      <c r="F50" s="550"/>
      <c r="G50" s="491"/>
      <c r="H50" s="526"/>
      <c r="I50" s="528"/>
      <c r="J50" s="581"/>
      <c r="K50" s="615"/>
      <c r="L50" s="581"/>
      <c r="M50" s="616"/>
      <c r="N50" s="6">
        <v>4</v>
      </c>
      <c r="O50" s="395" t="s">
        <v>680</v>
      </c>
      <c r="P50" s="6" t="s">
        <v>29</v>
      </c>
      <c r="Q50" s="6" t="s">
        <v>29</v>
      </c>
      <c r="R50" s="19" t="s">
        <v>15</v>
      </c>
      <c r="S50" s="19" t="s">
        <v>10</v>
      </c>
      <c r="T50" s="248">
        <f>[14]ValoraciónControles!H82</f>
        <v>0</v>
      </c>
      <c r="U50" s="19" t="s">
        <v>20</v>
      </c>
      <c r="V50" s="19" t="s">
        <v>23</v>
      </c>
      <c r="W50" s="19" t="s">
        <v>27</v>
      </c>
      <c r="X50" s="528"/>
      <c r="Y50" s="190">
        <v>8.0000000000000002E-3</v>
      </c>
      <c r="Z50" s="624"/>
      <c r="AA50" s="390">
        <v>0.8</v>
      </c>
      <c r="AB50" s="616"/>
      <c r="AC50" s="393" t="s">
        <v>32</v>
      </c>
      <c r="AD50" s="388"/>
      <c r="AE50" s="274" t="s">
        <v>517</v>
      </c>
      <c r="AF50" s="69" t="s">
        <v>683</v>
      </c>
      <c r="AG50" s="613"/>
      <c r="AH50" s="7"/>
      <c r="AI50" s="7"/>
    </row>
    <row r="51" spans="1:35" ht="41.25" customHeight="1" x14ac:dyDescent="0.3">
      <c r="A51" s="535"/>
      <c r="B51" s="535"/>
      <c r="C51" s="619"/>
      <c r="D51" s="550"/>
      <c r="E51" s="621"/>
      <c r="F51" s="550"/>
      <c r="G51" s="491"/>
      <c r="H51" s="526"/>
      <c r="I51" s="528"/>
      <c r="J51" s="581"/>
      <c r="K51" s="615"/>
      <c r="L51" s="581"/>
      <c r="M51" s="616"/>
      <c r="N51" s="6">
        <v>5</v>
      </c>
      <c r="O51" s="395" t="s">
        <v>681</v>
      </c>
      <c r="P51" s="266" t="s">
        <v>29</v>
      </c>
      <c r="Q51" s="7" t="s">
        <v>29</v>
      </c>
      <c r="R51" s="19" t="s">
        <v>15</v>
      </c>
      <c r="S51" s="19" t="s">
        <v>10</v>
      </c>
      <c r="T51" s="248">
        <f>[14]ValoraciónControles!H97</f>
        <v>0</v>
      </c>
      <c r="U51" s="19" t="s">
        <v>20</v>
      </c>
      <c r="V51" s="19" t="s">
        <v>23</v>
      </c>
      <c r="W51" s="19" t="s">
        <v>27</v>
      </c>
      <c r="X51" s="528"/>
      <c r="Y51" s="190">
        <v>4.0000000000000001E-3</v>
      </c>
      <c r="Z51" s="624"/>
      <c r="AA51" s="390">
        <v>0.8</v>
      </c>
      <c r="AB51" s="616"/>
      <c r="AC51" s="393" t="s">
        <v>32</v>
      </c>
      <c r="AD51" s="388"/>
      <c r="AE51" s="274" t="s">
        <v>517</v>
      </c>
      <c r="AF51" s="69" t="s">
        <v>683</v>
      </c>
      <c r="AG51" s="613"/>
      <c r="AH51" s="7"/>
      <c r="AI51" s="7"/>
    </row>
    <row r="52" spans="1:35" ht="41.25" customHeight="1" x14ac:dyDescent="0.3">
      <c r="A52" s="536"/>
      <c r="B52" s="536"/>
      <c r="C52" s="541"/>
      <c r="D52" s="502"/>
      <c r="E52" s="622"/>
      <c r="F52" s="502"/>
      <c r="G52" s="492"/>
      <c r="H52" s="506"/>
      <c r="I52" s="515"/>
      <c r="J52" s="500"/>
      <c r="K52" s="532"/>
      <c r="L52" s="500"/>
      <c r="M52" s="498"/>
      <c r="N52" s="6">
        <v>6</v>
      </c>
      <c r="O52" s="395" t="s">
        <v>682</v>
      </c>
      <c r="P52" s="7" t="s">
        <v>29</v>
      </c>
      <c r="Q52" s="7" t="s">
        <v>29</v>
      </c>
      <c r="R52" s="19" t="s">
        <v>15</v>
      </c>
      <c r="S52" s="19" t="s">
        <v>10</v>
      </c>
      <c r="T52" s="291">
        <v>0.4</v>
      </c>
      <c r="U52" s="19" t="s">
        <v>20</v>
      </c>
      <c r="V52" s="19" t="s">
        <v>23</v>
      </c>
      <c r="W52" s="19" t="s">
        <v>27</v>
      </c>
      <c r="X52" s="515"/>
      <c r="Y52" s="190">
        <v>0</v>
      </c>
      <c r="Z52" s="625"/>
      <c r="AA52" s="391">
        <v>0.8</v>
      </c>
      <c r="AB52" s="498"/>
      <c r="AC52" s="394" t="s">
        <v>32</v>
      </c>
      <c r="AD52" s="388"/>
      <c r="AE52" s="274" t="s">
        <v>517</v>
      </c>
      <c r="AF52" s="69" t="s">
        <v>683</v>
      </c>
      <c r="AG52" s="614"/>
      <c r="AH52" s="7"/>
      <c r="AI52" s="7"/>
    </row>
    <row r="53" spans="1:35" ht="41.25" customHeight="1" x14ac:dyDescent="0.3">
      <c r="A53" s="233">
        <v>36</v>
      </c>
      <c r="B53" s="6"/>
      <c r="C53" s="16"/>
      <c r="D53" s="16"/>
      <c r="E53" s="16"/>
      <c r="F53" s="16"/>
      <c r="G53" s="69"/>
      <c r="H53" s="7">
        <v>24</v>
      </c>
      <c r="I53" s="193" t="s">
        <v>94</v>
      </c>
      <c r="J53" s="270">
        <f>IF(I53="MUY BAJA",20%,IF(I53="BAJA",40%,IF(I53="MEDIA",60%,IF(I53="ALTA",80%,IF(I53="MUY ALTA",100%,IF(I53="",""))))))</f>
        <v>0.4</v>
      </c>
      <c r="K53" s="243" t="s">
        <v>104</v>
      </c>
      <c r="L53" s="166">
        <f>IF(K53="LEVE",20%,IF(K53="MENOR",40%,IF(K53="MODERADO",60%,IF(K53="MAYOR",80%,IF(K53="CATASTRÓFICO",100%,IF(I53="",""))))))</f>
        <v>1</v>
      </c>
      <c r="M53" s="244" t="s">
        <v>99</v>
      </c>
      <c r="N53" s="6">
        <v>3</v>
      </c>
      <c r="O53" s="121" t="s">
        <v>415</v>
      </c>
      <c r="P53" s="6" t="s">
        <v>29</v>
      </c>
      <c r="Q53" s="6" t="s">
        <v>29</v>
      </c>
      <c r="R53" s="19" t="s">
        <v>17</v>
      </c>
      <c r="S53" s="19" t="s">
        <v>10</v>
      </c>
      <c r="T53" s="166">
        <v>0.4</v>
      </c>
      <c r="U53" s="19" t="s">
        <v>20</v>
      </c>
      <c r="V53" s="19" t="s">
        <v>23</v>
      </c>
      <c r="W53" s="19" t="s">
        <v>27</v>
      </c>
      <c r="X53" s="193" t="s">
        <v>94</v>
      </c>
      <c r="Y53" s="166">
        <v>0.36</v>
      </c>
      <c r="Z53" s="275" t="s">
        <v>104</v>
      </c>
      <c r="AA53" s="166">
        <f>IF(Z53="LEVE",20%,IF(Z53="MENOR",40%,IF(Z53="MODERADO",60%,IF(Z53="MAYOR",80%,IF(Z53="CATASTRÓFICO",100%,IF(X53="",""))))))</f>
        <v>1</v>
      </c>
      <c r="AB53" s="244" t="s">
        <v>99</v>
      </c>
      <c r="AC53" s="240" t="s">
        <v>32</v>
      </c>
      <c r="AD53" s="169" t="s">
        <v>416</v>
      </c>
      <c r="AE53" s="274" t="s">
        <v>417</v>
      </c>
      <c r="AF53" s="69" t="s">
        <v>570</v>
      </c>
      <c r="AG53" s="182" t="s">
        <v>571</v>
      </c>
      <c r="AH53" s="7"/>
      <c r="AI53" s="7"/>
    </row>
    <row r="54" spans="1:35" ht="99" customHeight="1" x14ac:dyDescent="0.3">
      <c r="A54" s="537">
        <v>37</v>
      </c>
      <c r="B54" s="537"/>
      <c r="C54" s="501"/>
      <c r="D54" s="501"/>
      <c r="E54" s="501"/>
      <c r="F54" s="501"/>
      <c r="G54" s="490"/>
      <c r="H54" s="505">
        <v>100</v>
      </c>
      <c r="I54" s="514" t="s">
        <v>195</v>
      </c>
      <c r="J54" s="499">
        <f>IF(I54="MUY BAJA",20%,IF(I54="BAJA",40%,IF(I54="MEDIA",60%,IF(I54="ALTA",80%,IF(I54="MUY ALTA",100%,IF(I54="",""))))))</f>
        <v>0.6</v>
      </c>
      <c r="K54" s="517" t="s">
        <v>104</v>
      </c>
      <c r="L54" s="499">
        <f>IF(K54="LEVE",20%,IF(K54="MENOR",40%,IF(K54="MODERADO",60%,IF(K54="MAYOR",80%,IF(K54="CATASTRÓFICO",100%,IF(I54="",""))))))</f>
        <v>1</v>
      </c>
      <c r="M54" s="497" t="s">
        <v>99</v>
      </c>
      <c r="N54" s="6">
        <v>4</v>
      </c>
      <c r="O54" s="121" t="s">
        <v>418</v>
      </c>
      <c r="P54" s="6" t="s">
        <v>29</v>
      </c>
      <c r="Q54" s="6" t="s">
        <v>29</v>
      </c>
      <c r="R54" s="19" t="s">
        <v>16</v>
      </c>
      <c r="S54" s="19" t="s">
        <v>10</v>
      </c>
      <c r="T54" s="166">
        <v>0.4</v>
      </c>
      <c r="U54" s="19" t="s">
        <v>20</v>
      </c>
      <c r="V54" s="19" t="s">
        <v>23</v>
      </c>
      <c r="W54" s="19" t="s">
        <v>26</v>
      </c>
      <c r="X54" s="514" t="s">
        <v>195</v>
      </c>
      <c r="Y54" s="166">
        <v>0.24</v>
      </c>
      <c r="Z54" s="617" t="s">
        <v>104</v>
      </c>
      <c r="AA54" s="524">
        <f>IF(Z54="LEVE",20%,IF(Z54="MENOR",40%,IF(Z54="MODERADO",60%,IF(Z54="MAYOR",80%,IF(Z54="CATASTRÓFICO",100%,IF(X54="",""))))))</f>
        <v>1</v>
      </c>
      <c r="AB54" s="497" t="s">
        <v>99</v>
      </c>
      <c r="AC54" s="495" t="s">
        <v>218</v>
      </c>
      <c r="AD54" s="277" t="s">
        <v>522</v>
      </c>
      <c r="AE54" s="278" t="s">
        <v>419</v>
      </c>
      <c r="AF54" s="69" t="s">
        <v>570</v>
      </c>
      <c r="AG54" s="612" t="s">
        <v>222</v>
      </c>
      <c r="AH54" s="7"/>
      <c r="AI54" s="7"/>
    </row>
    <row r="55" spans="1:35" ht="55.5" customHeight="1" x14ac:dyDescent="0.3">
      <c r="A55" s="536"/>
      <c r="B55" s="536"/>
      <c r="C55" s="502"/>
      <c r="D55" s="502"/>
      <c r="E55" s="502"/>
      <c r="F55" s="502"/>
      <c r="G55" s="492"/>
      <c r="H55" s="506"/>
      <c r="I55" s="515"/>
      <c r="J55" s="500"/>
      <c r="K55" s="532"/>
      <c r="L55" s="500"/>
      <c r="M55" s="498"/>
      <c r="N55" s="6">
        <v>5</v>
      </c>
      <c r="O55" s="121" t="s">
        <v>523</v>
      </c>
      <c r="P55" s="6" t="s">
        <v>29</v>
      </c>
      <c r="Q55" s="6" t="s">
        <v>29</v>
      </c>
      <c r="R55" s="19" t="s">
        <v>16</v>
      </c>
      <c r="S55" s="19" t="s">
        <v>10</v>
      </c>
      <c r="T55" s="166">
        <v>0.3</v>
      </c>
      <c r="U55" s="19" t="s">
        <v>20</v>
      </c>
      <c r="V55" s="19" t="s">
        <v>23</v>
      </c>
      <c r="W55" s="19" t="s">
        <v>26</v>
      </c>
      <c r="X55" s="515"/>
      <c r="Y55" s="276">
        <v>0.16799999999999998</v>
      </c>
      <c r="Z55" s="618"/>
      <c r="AA55" s="525"/>
      <c r="AB55" s="498"/>
      <c r="AC55" s="496"/>
      <c r="AD55" s="169" t="s">
        <v>420</v>
      </c>
      <c r="AE55" s="7" t="s">
        <v>419</v>
      </c>
      <c r="AF55" s="69" t="s">
        <v>570</v>
      </c>
      <c r="AG55" s="614"/>
      <c r="AH55" s="7"/>
      <c r="AI55" s="7"/>
    </row>
    <row r="56" spans="1:35" ht="75.75" x14ac:dyDescent="0.3">
      <c r="A56" s="233">
        <v>38</v>
      </c>
      <c r="B56" s="6"/>
      <c r="C56" s="169"/>
      <c r="D56" s="169"/>
      <c r="E56" s="169"/>
      <c r="F56" s="169"/>
      <c r="G56" s="69"/>
      <c r="H56" s="7">
        <v>19</v>
      </c>
      <c r="I56" s="193" t="s">
        <v>94</v>
      </c>
      <c r="J56" s="270">
        <f t="shared" ref="J56:J68" si="4">IF(I56="MUY BAJA",20%,IF(I56="BAJA",40%,IF(I56="MEDIA",60%,IF(I56="ALTA",80%,IF(I56="MUY ALTA",100%,IF(I56="",""))))))</f>
        <v>0.4</v>
      </c>
      <c r="K56" s="243" t="s">
        <v>104</v>
      </c>
      <c r="L56" s="166">
        <f>IF(K56="LEVE",20%,IF(K56="MENOR",40%,IF(K56="MODERADO",60%,IF(K56="MAYOR",80%,IF(K56="CATASTRÓFICO",100%,IF(I56="",""))))))</f>
        <v>1</v>
      </c>
      <c r="M56" s="244" t="s">
        <v>99</v>
      </c>
      <c r="N56" s="7">
        <v>1</v>
      </c>
      <c r="O56" s="169" t="s">
        <v>425</v>
      </c>
      <c r="P56" s="7" t="s">
        <v>29</v>
      </c>
      <c r="Q56" s="7" t="s">
        <v>29</v>
      </c>
      <c r="R56" s="19" t="s">
        <v>15</v>
      </c>
      <c r="S56" s="19" t="s">
        <v>10</v>
      </c>
      <c r="T56" s="271">
        <v>0.4</v>
      </c>
      <c r="U56" s="19" t="s">
        <v>20</v>
      </c>
      <c r="V56" s="19" t="s">
        <v>23</v>
      </c>
      <c r="W56" s="19" t="s">
        <v>27</v>
      </c>
      <c r="X56" s="193" t="s">
        <v>93</v>
      </c>
      <c r="Y56" s="271">
        <v>0.24</v>
      </c>
      <c r="Z56" s="243" t="s">
        <v>104</v>
      </c>
      <c r="AA56" s="166">
        <f>IF(Z56="LEVE",20%,IF(Z56="MENOR",40%,IF(Z56="MODERADO",60%,IF(Z56="MAYOR",80%,IF(Z56="CATASTRÓFICO",100%,IF(X56="",""))))))</f>
        <v>1</v>
      </c>
      <c r="AB56" s="244" t="s">
        <v>99</v>
      </c>
      <c r="AC56" s="240" t="s">
        <v>32</v>
      </c>
      <c r="AD56" s="169" t="s">
        <v>524</v>
      </c>
      <c r="AE56" s="7" t="s">
        <v>426</v>
      </c>
      <c r="AF56" s="69" t="s">
        <v>570</v>
      </c>
      <c r="AG56" s="182" t="s">
        <v>222</v>
      </c>
      <c r="AH56" s="7"/>
      <c r="AI56" s="7"/>
    </row>
    <row r="57" spans="1:35" ht="75.75" x14ac:dyDescent="0.3">
      <c r="A57" s="233">
        <v>39</v>
      </c>
      <c r="B57" s="6"/>
      <c r="C57" s="169"/>
      <c r="D57" s="169"/>
      <c r="E57" s="169"/>
      <c r="F57" s="169"/>
      <c r="G57" s="69" t="s">
        <v>81</v>
      </c>
      <c r="H57" s="7">
        <v>19</v>
      </c>
      <c r="I57" s="193" t="s">
        <v>94</v>
      </c>
      <c r="J57" s="270">
        <f t="shared" si="4"/>
        <v>0.4</v>
      </c>
      <c r="K57" s="243" t="s">
        <v>104</v>
      </c>
      <c r="L57" s="166">
        <f>IF(K57="LEVE",20%,IF(K57="MENOR",40%,IF(K57="MODERADO",60%,IF(K57="MAYOR",80%,IF(K57="CATASTRÓFICO",100%,IF(I57="",""))))))</f>
        <v>1</v>
      </c>
      <c r="M57" s="244" t="s">
        <v>99</v>
      </c>
      <c r="N57" s="7">
        <v>2</v>
      </c>
      <c r="O57" s="169" t="s">
        <v>428</v>
      </c>
      <c r="P57" s="7" t="s">
        <v>29</v>
      </c>
      <c r="Q57" s="7" t="s">
        <v>29</v>
      </c>
      <c r="R57" s="19" t="s">
        <v>15</v>
      </c>
      <c r="S57" s="19" t="s">
        <v>10</v>
      </c>
      <c r="T57" s="8">
        <v>0.4</v>
      </c>
      <c r="U57" s="19" t="s">
        <v>20</v>
      </c>
      <c r="V57" s="19" t="s">
        <v>23</v>
      </c>
      <c r="W57" s="19" t="s">
        <v>27</v>
      </c>
      <c r="X57" s="193" t="s">
        <v>93</v>
      </c>
      <c r="Y57" s="271">
        <v>0.24</v>
      </c>
      <c r="Z57" s="243" t="s">
        <v>104</v>
      </c>
      <c r="AA57" s="166">
        <f>IF(Z57="LEVE",20%,IF(Z57="MENOR",40%,IF(Z57="MODERADO",60%,IF(Z57="MAYOR",80%,IF(Z57="CATASTRÓFICO",100%,IF(X57="",""))))))</f>
        <v>1</v>
      </c>
      <c r="AB57" s="244" t="s">
        <v>99</v>
      </c>
      <c r="AC57" s="240" t="s">
        <v>32</v>
      </c>
      <c r="AD57" s="169" t="s">
        <v>429</v>
      </c>
      <c r="AE57" s="7" t="s">
        <v>426</v>
      </c>
      <c r="AF57" s="69" t="s">
        <v>570</v>
      </c>
      <c r="AG57" s="182" t="s">
        <v>222</v>
      </c>
      <c r="AH57" s="7"/>
      <c r="AI57" s="7"/>
    </row>
    <row r="58" spans="1:35" ht="99" x14ac:dyDescent="0.3">
      <c r="A58" s="233">
        <v>40</v>
      </c>
      <c r="B58" s="6" t="s">
        <v>437</v>
      </c>
      <c r="C58" s="169" t="s">
        <v>145</v>
      </c>
      <c r="D58" s="169" t="s">
        <v>430</v>
      </c>
      <c r="E58" s="169" t="s">
        <v>431</v>
      </c>
      <c r="F58" s="169" t="s">
        <v>432</v>
      </c>
      <c r="G58" s="69" t="s">
        <v>81</v>
      </c>
      <c r="H58" s="7">
        <v>36</v>
      </c>
      <c r="I58" s="193" t="s">
        <v>195</v>
      </c>
      <c r="J58" s="270">
        <f t="shared" si="4"/>
        <v>0.6</v>
      </c>
      <c r="K58" s="243" t="s">
        <v>167</v>
      </c>
      <c r="L58" s="166">
        <f>IF(K58="LEVE",20%,IF(K58="MENOR",40%,IF(K58="MODERADO",60%,IF(K58="MAYOR",80%,IF(K58="CATASTRÓFICO",100%,IF(I58="",""))))))</f>
        <v>0.2</v>
      </c>
      <c r="M58" s="244" t="s">
        <v>102</v>
      </c>
      <c r="N58" s="7">
        <v>3</v>
      </c>
      <c r="O58" s="169" t="s">
        <v>433</v>
      </c>
      <c r="P58" s="7" t="s">
        <v>29</v>
      </c>
      <c r="Q58" s="7" t="s">
        <v>29</v>
      </c>
      <c r="R58" s="19" t="s">
        <v>15</v>
      </c>
      <c r="S58" s="19" t="s">
        <v>10</v>
      </c>
      <c r="T58" s="8">
        <v>0.4</v>
      </c>
      <c r="U58" s="19" t="s">
        <v>20</v>
      </c>
      <c r="V58" s="19" t="s">
        <v>23</v>
      </c>
      <c r="W58" s="19" t="s">
        <v>27</v>
      </c>
      <c r="X58" s="193" t="s">
        <v>195</v>
      </c>
      <c r="Y58" s="271">
        <v>0.36</v>
      </c>
      <c r="Z58" s="243" t="s">
        <v>167</v>
      </c>
      <c r="AA58" s="166">
        <f>IF(Z58="LEVE",20%,IF(Z58="MENOR",40%,IF(Z58="MODERADO",60%,IF(Z58="MAYOR",80%,IF(Z58="CATASTRÓFICO",100%,IF(X58="",""))))))</f>
        <v>0.2</v>
      </c>
      <c r="AB58" s="244" t="s">
        <v>102</v>
      </c>
      <c r="AC58" s="240" t="s">
        <v>32</v>
      </c>
      <c r="AD58" s="7" t="s">
        <v>525</v>
      </c>
      <c r="AE58" s="7" t="s">
        <v>419</v>
      </c>
      <c r="AF58" s="69" t="s">
        <v>570</v>
      </c>
      <c r="AG58" s="182" t="s">
        <v>222</v>
      </c>
      <c r="AH58" s="7"/>
      <c r="AI58" s="7"/>
    </row>
    <row r="59" spans="1:35" ht="99" x14ac:dyDescent="0.3">
      <c r="A59" s="233">
        <v>41</v>
      </c>
      <c r="B59" s="6" t="s">
        <v>438</v>
      </c>
      <c r="C59" s="169" t="s">
        <v>145</v>
      </c>
      <c r="D59" s="169" t="s">
        <v>434</v>
      </c>
      <c r="E59" s="169" t="s">
        <v>526</v>
      </c>
      <c r="F59" s="169" t="s">
        <v>527</v>
      </c>
      <c r="G59" s="7" t="s">
        <v>301</v>
      </c>
      <c r="H59" s="7">
        <v>19</v>
      </c>
      <c r="I59" s="193" t="s">
        <v>94</v>
      </c>
      <c r="J59" s="270">
        <f t="shared" si="4"/>
        <v>0.4</v>
      </c>
      <c r="K59" s="243" t="s">
        <v>104</v>
      </c>
      <c r="L59" s="166">
        <f>IF(K59="LEVE",20%,IF(K59="MENOR",40%,IF(K59="MODERADO",60%,IF(K59="MAYOR",80%,IF(K59="CATASTRÓFICO",100%,IF(I59="",""))))))</f>
        <v>1</v>
      </c>
      <c r="M59" s="244" t="s">
        <v>99</v>
      </c>
      <c r="N59" s="7">
        <v>4</v>
      </c>
      <c r="O59" s="169" t="s">
        <v>539</v>
      </c>
      <c r="P59" s="7" t="s">
        <v>29</v>
      </c>
      <c r="Q59" s="7" t="s">
        <v>29</v>
      </c>
      <c r="R59" s="19" t="s">
        <v>15</v>
      </c>
      <c r="S59" s="19" t="s">
        <v>10</v>
      </c>
      <c r="T59" s="8">
        <v>0.4</v>
      </c>
      <c r="U59" s="19" t="s">
        <v>20</v>
      </c>
      <c r="V59" s="19" t="s">
        <v>23</v>
      </c>
      <c r="W59" s="19" t="s">
        <v>27</v>
      </c>
      <c r="X59" s="193" t="s">
        <v>93</v>
      </c>
      <c r="Y59" s="271">
        <v>0.24</v>
      </c>
      <c r="Z59" s="243" t="s">
        <v>104</v>
      </c>
      <c r="AA59" s="166">
        <f>IF(Z59="LEVE",20%,IF(Z59="MENOR",40%,IF(Z59="MODERADO",60%,IF(Z59="MAYOR",80%,IF(Z59="CATASTRÓFICO",100%,IF(X59="",""))))))</f>
        <v>1</v>
      </c>
      <c r="AB59" s="244" t="s">
        <v>99</v>
      </c>
      <c r="AC59" s="240" t="s">
        <v>32</v>
      </c>
      <c r="AD59" s="169" t="s">
        <v>420</v>
      </c>
      <c r="AE59" s="7" t="s">
        <v>419</v>
      </c>
      <c r="AF59" s="69" t="s">
        <v>570</v>
      </c>
      <c r="AG59" s="182" t="s">
        <v>222</v>
      </c>
      <c r="AH59" s="7"/>
      <c r="AI59" s="7"/>
    </row>
    <row r="60" spans="1:35" ht="102" customHeight="1" x14ac:dyDescent="0.3">
      <c r="A60" s="537">
        <v>42</v>
      </c>
      <c r="B60" s="537" t="s">
        <v>439</v>
      </c>
      <c r="C60" s="501" t="s">
        <v>145</v>
      </c>
      <c r="D60" s="501" t="s">
        <v>528</v>
      </c>
      <c r="E60" s="501" t="s">
        <v>529</v>
      </c>
      <c r="F60" s="501" t="s">
        <v>530</v>
      </c>
      <c r="G60" s="490" t="s">
        <v>81</v>
      </c>
      <c r="H60" s="505">
        <v>12</v>
      </c>
      <c r="I60" s="514" t="s">
        <v>94</v>
      </c>
      <c r="J60" s="499">
        <f t="shared" si="4"/>
        <v>0.4</v>
      </c>
      <c r="K60" s="517" t="s">
        <v>8</v>
      </c>
      <c r="L60" s="529">
        <v>0.8</v>
      </c>
      <c r="M60" s="497" t="s">
        <v>100</v>
      </c>
      <c r="N60" s="6">
        <v>1</v>
      </c>
      <c r="O60" s="16" t="s">
        <v>531</v>
      </c>
      <c r="P60" s="165" t="s">
        <v>29</v>
      </c>
      <c r="Q60" s="165" t="s">
        <v>29</v>
      </c>
      <c r="R60" s="19" t="s">
        <v>15</v>
      </c>
      <c r="S60" s="19" t="s">
        <v>10</v>
      </c>
      <c r="T60" s="166">
        <v>0.4</v>
      </c>
      <c r="U60" s="19" t="s">
        <v>20</v>
      </c>
      <c r="V60" s="19" t="s">
        <v>23</v>
      </c>
      <c r="W60" s="19" t="s">
        <v>27</v>
      </c>
      <c r="X60" s="610" t="s">
        <v>93</v>
      </c>
      <c r="Y60" s="251">
        <v>0.24</v>
      </c>
      <c r="Z60" s="282" t="s">
        <v>251</v>
      </c>
      <c r="AA60" s="283">
        <v>0.8</v>
      </c>
      <c r="AB60" s="497" t="s">
        <v>100</v>
      </c>
      <c r="AC60" s="240" t="s">
        <v>32</v>
      </c>
      <c r="AD60" s="250" t="s">
        <v>667</v>
      </c>
      <c r="AE60" s="250" t="s">
        <v>668</v>
      </c>
      <c r="AF60" s="69" t="s">
        <v>570</v>
      </c>
      <c r="AG60" s="608" t="s">
        <v>222</v>
      </c>
      <c r="AH60" s="7"/>
      <c r="AI60" s="7"/>
    </row>
    <row r="61" spans="1:35" ht="85.5" customHeight="1" x14ac:dyDescent="0.3">
      <c r="A61" s="536"/>
      <c r="B61" s="536"/>
      <c r="C61" s="502"/>
      <c r="D61" s="502"/>
      <c r="E61" s="502"/>
      <c r="F61" s="502"/>
      <c r="G61" s="492"/>
      <c r="H61" s="506"/>
      <c r="I61" s="515"/>
      <c r="J61" s="500"/>
      <c r="K61" s="532"/>
      <c r="L61" s="531"/>
      <c r="M61" s="498"/>
      <c r="N61" s="6">
        <v>2</v>
      </c>
      <c r="O61" s="16" t="s">
        <v>532</v>
      </c>
      <c r="P61" s="165" t="s">
        <v>29</v>
      </c>
      <c r="Q61" s="165" t="s">
        <v>29</v>
      </c>
      <c r="R61" s="19" t="s">
        <v>15</v>
      </c>
      <c r="S61" s="19" t="s">
        <v>10</v>
      </c>
      <c r="T61" s="166">
        <v>0.4</v>
      </c>
      <c r="U61" s="19" t="s">
        <v>20</v>
      </c>
      <c r="V61" s="19" t="s">
        <v>23</v>
      </c>
      <c r="W61" s="19" t="s">
        <v>27</v>
      </c>
      <c r="X61" s="611"/>
      <c r="Y61" s="251">
        <v>0.14399999999999999</v>
      </c>
      <c r="Z61" s="282" t="s">
        <v>251</v>
      </c>
      <c r="AA61" s="283">
        <v>0.8</v>
      </c>
      <c r="AB61" s="498"/>
      <c r="AC61" s="240" t="s">
        <v>32</v>
      </c>
      <c r="AD61" s="250" t="s">
        <v>669</v>
      </c>
      <c r="AE61" s="250" t="s">
        <v>670</v>
      </c>
      <c r="AF61" s="69" t="s">
        <v>570</v>
      </c>
      <c r="AG61" s="609"/>
      <c r="AH61" s="7"/>
      <c r="AI61" s="7"/>
    </row>
    <row r="62" spans="1:35" ht="100.5" customHeight="1" x14ac:dyDescent="0.3">
      <c r="A62" s="233">
        <v>43</v>
      </c>
      <c r="B62" s="6" t="s">
        <v>440</v>
      </c>
      <c r="C62" s="16" t="s">
        <v>324</v>
      </c>
      <c r="D62" s="16" t="s">
        <v>533</v>
      </c>
      <c r="E62" s="16" t="s">
        <v>534</v>
      </c>
      <c r="F62" s="16" t="s">
        <v>535</v>
      </c>
      <c r="G62" s="69" t="s">
        <v>81</v>
      </c>
      <c r="H62" s="7">
        <v>12</v>
      </c>
      <c r="I62" s="193" t="s">
        <v>94</v>
      </c>
      <c r="J62" s="270">
        <f t="shared" si="4"/>
        <v>0.4</v>
      </c>
      <c r="K62" s="243" t="s">
        <v>167</v>
      </c>
      <c r="L62" s="8">
        <v>0.2</v>
      </c>
      <c r="M62" s="244" t="s">
        <v>102</v>
      </c>
      <c r="N62" s="6">
        <v>3</v>
      </c>
      <c r="O62" s="121" t="s">
        <v>536</v>
      </c>
      <c r="P62" s="6" t="s">
        <v>29</v>
      </c>
      <c r="Q62" s="6" t="s">
        <v>29</v>
      </c>
      <c r="R62" s="19" t="s">
        <v>17</v>
      </c>
      <c r="S62" s="19" t="s">
        <v>10</v>
      </c>
      <c r="T62" s="166">
        <v>0.3</v>
      </c>
      <c r="U62" s="19" t="s">
        <v>20</v>
      </c>
      <c r="V62" s="19" t="s">
        <v>23</v>
      </c>
      <c r="W62" s="19" t="s">
        <v>27</v>
      </c>
      <c r="X62" s="281" t="s">
        <v>93</v>
      </c>
      <c r="Y62" s="252">
        <v>0.28000000000000003</v>
      </c>
      <c r="Z62" s="281" t="s">
        <v>167</v>
      </c>
      <c r="AA62" s="284">
        <v>0.2</v>
      </c>
      <c r="AB62" s="244" t="s">
        <v>102</v>
      </c>
      <c r="AC62" s="240" t="s">
        <v>32</v>
      </c>
      <c r="AD62" s="16" t="s">
        <v>537</v>
      </c>
      <c r="AE62" s="250" t="s">
        <v>668</v>
      </c>
      <c r="AF62" s="69" t="s">
        <v>570</v>
      </c>
      <c r="AG62" s="182" t="s">
        <v>222</v>
      </c>
      <c r="AH62" s="7"/>
      <c r="AI62" s="7"/>
    </row>
    <row r="63" spans="1:35" ht="127.5" customHeight="1" x14ac:dyDescent="0.3">
      <c r="A63" s="233">
        <v>44</v>
      </c>
      <c r="B63" s="6" t="s">
        <v>441</v>
      </c>
      <c r="C63" s="16" t="s">
        <v>538</v>
      </c>
      <c r="D63" s="16" t="s">
        <v>249</v>
      </c>
      <c r="E63" s="16" t="s">
        <v>540</v>
      </c>
      <c r="F63" s="16" t="s">
        <v>541</v>
      </c>
      <c r="G63" s="69" t="s">
        <v>81</v>
      </c>
      <c r="H63" s="7">
        <f>16*4</f>
        <v>64</v>
      </c>
      <c r="I63" s="193" t="s">
        <v>195</v>
      </c>
      <c r="J63" s="270">
        <f t="shared" si="4"/>
        <v>0.6</v>
      </c>
      <c r="K63" s="243" t="s">
        <v>8</v>
      </c>
      <c r="L63" s="8">
        <v>0.8</v>
      </c>
      <c r="M63" s="244" t="s">
        <v>100</v>
      </c>
      <c r="N63" s="6">
        <v>4</v>
      </c>
      <c r="O63" s="121" t="s">
        <v>542</v>
      </c>
      <c r="P63" s="6" t="s">
        <v>29</v>
      </c>
      <c r="Q63" s="6" t="s">
        <v>29</v>
      </c>
      <c r="R63" s="19" t="s">
        <v>16</v>
      </c>
      <c r="S63" s="19" t="s">
        <v>10</v>
      </c>
      <c r="T63" s="166">
        <v>0.3</v>
      </c>
      <c r="U63" s="19" t="s">
        <v>20</v>
      </c>
      <c r="V63" s="19" t="s">
        <v>23</v>
      </c>
      <c r="W63" s="19" t="s">
        <v>26</v>
      </c>
      <c r="X63" s="285" t="s">
        <v>195</v>
      </c>
      <c r="Y63" s="286">
        <v>0.42</v>
      </c>
      <c r="Z63" s="282" t="s">
        <v>251</v>
      </c>
      <c r="AA63" s="286">
        <v>0.8</v>
      </c>
      <c r="AB63" s="244" t="s">
        <v>100</v>
      </c>
      <c r="AC63" s="240" t="s">
        <v>32</v>
      </c>
      <c r="AD63" s="16" t="s">
        <v>543</v>
      </c>
      <c r="AE63" s="250" t="s">
        <v>671</v>
      </c>
      <c r="AF63" s="69" t="s">
        <v>570</v>
      </c>
      <c r="AG63" s="182" t="s">
        <v>222</v>
      </c>
      <c r="AH63" s="7"/>
      <c r="AI63" s="7"/>
    </row>
    <row r="64" spans="1:35" ht="76.5" x14ac:dyDescent="0.3">
      <c r="A64" s="233">
        <v>45</v>
      </c>
      <c r="B64" s="6" t="s">
        <v>442</v>
      </c>
      <c r="C64" s="7" t="s">
        <v>291</v>
      </c>
      <c r="D64" s="121" t="s">
        <v>544</v>
      </c>
      <c r="E64" s="16" t="s">
        <v>545</v>
      </c>
      <c r="F64" s="16" t="s">
        <v>546</v>
      </c>
      <c r="G64" s="69" t="s">
        <v>270</v>
      </c>
      <c r="H64" s="7">
        <f>16+5+1+55</f>
        <v>77</v>
      </c>
      <c r="I64" s="193" t="s">
        <v>195</v>
      </c>
      <c r="J64" s="166">
        <f t="shared" si="4"/>
        <v>0.6</v>
      </c>
      <c r="K64" s="243" t="s">
        <v>8</v>
      </c>
      <c r="L64" s="166">
        <f>IF(K64="LEVE",20%,IF(K64="MENOR",40%,IF(K64="MODERADO",60%,IF(K64="MAYOR",80%,IF(K64="CATASTROFICO",100%,IF(I64="",""))))))</f>
        <v>0.8</v>
      </c>
      <c r="M64" s="244" t="s">
        <v>100</v>
      </c>
      <c r="N64" s="6">
        <v>1</v>
      </c>
      <c r="O64" s="16" t="s">
        <v>445</v>
      </c>
      <c r="P64" s="69" t="s">
        <v>29</v>
      </c>
      <c r="Q64" s="6" t="s">
        <v>29</v>
      </c>
      <c r="R64" s="19" t="s">
        <v>15</v>
      </c>
      <c r="S64" s="19" t="s">
        <v>10</v>
      </c>
      <c r="T64" s="248">
        <f>'[15]ValoraciónControles OCI'!G63</f>
        <v>0</v>
      </c>
      <c r="U64" s="19" t="s">
        <v>20</v>
      </c>
      <c r="V64" s="19" t="s">
        <v>23</v>
      </c>
      <c r="W64" s="19" t="s">
        <v>27</v>
      </c>
      <c r="X64" s="287" t="s">
        <v>94</v>
      </c>
      <c r="Y64" s="288">
        <f>'[15]Calculos OCI'!D55</f>
        <v>0</v>
      </c>
      <c r="Z64" s="287" t="s">
        <v>8</v>
      </c>
      <c r="AA64" s="166">
        <f>IF(Z64="LEVE",20%,IF(Z64="MENOR",40%,IF(Z64="MODERADO",60%,IF(Z64="MAYOR",80%,IF(Z64="CATASTROFICO",100%,IF(Z64="",""))))))</f>
        <v>0.8</v>
      </c>
      <c r="AB64" s="244" t="s">
        <v>100</v>
      </c>
      <c r="AC64" s="181" t="s">
        <v>32</v>
      </c>
      <c r="AD64" s="16" t="s">
        <v>547</v>
      </c>
      <c r="AE64" s="7" t="s">
        <v>446</v>
      </c>
      <c r="AF64" s="69" t="s">
        <v>570</v>
      </c>
      <c r="AG64" s="182" t="s">
        <v>571</v>
      </c>
      <c r="AH64" s="7"/>
      <c r="AI64" s="7"/>
    </row>
    <row r="65" spans="1:35" ht="86.25" x14ac:dyDescent="0.3">
      <c r="A65" s="233">
        <v>46</v>
      </c>
      <c r="B65" s="6" t="s">
        <v>443</v>
      </c>
      <c r="C65" s="16" t="s">
        <v>548</v>
      </c>
      <c r="D65" s="16" t="s">
        <v>549</v>
      </c>
      <c r="E65" s="16" t="s">
        <v>447</v>
      </c>
      <c r="F65" s="16" t="s">
        <v>448</v>
      </c>
      <c r="G65" s="69" t="s">
        <v>81</v>
      </c>
      <c r="H65" s="7">
        <f>3*11+15*2</f>
        <v>63</v>
      </c>
      <c r="I65" s="193" t="s">
        <v>195</v>
      </c>
      <c r="J65" s="166">
        <f t="shared" si="4"/>
        <v>0.6</v>
      </c>
      <c r="K65" s="243" t="s">
        <v>103</v>
      </c>
      <c r="L65" s="166">
        <f>IF(K65="LEVE",20%,IF(K65="MENOR",40%,IF(K65="MODERADO",60%,IF(K65="MAYOR",80%,IF(K65="CATASTROFICO",100%,IF(I65="",""))))))</f>
        <v>0.4</v>
      </c>
      <c r="M65" s="244" t="s">
        <v>101</v>
      </c>
      <c r="N65" s="6">
        <v>2</v>
      </c>
      <c r="O65" s="121" t="s">
        <v>449</v>
      </c>
      <c r="P65" s="6" t="s">
        <v>29</v>
      </c>
      <c r="Q65" s="6" t="s">
        <v>29</v>
      </c>
      <c r="R65" s="19" t="s">
        <v>15</v>
      </c>
      <c r="S65" s="19" t="s">
        <v>10</v>
      </c>
      <c r="T65" s="248">
        <f>'[15]ValoraciónControles OCI'!G78</f>
        <v>0</v>
      </c>
      <c r="U65" s="19" t="s">
        <v>20</v>
      </c>
      <c r="V65" s="19" t="s">
        <v>23</v>
      </c>
      <c r="W65" s="19" t="s">
        <v>26</v>
      </c>
      <c r="X65" s="287" t="s">
        <v>94</v>
      </c>
      <c r="Y65" s="288">
        <f>'[15]Calculos OCI'!D64</f>
        <v>0</v>
      </c>
      <c r="Z65" s="287" t="s">
        <v>103</v>
      </c>
      <c r="AA65" s="166">
        <f>IF(Z65="LEVE",20%,IF(Z65="MENOR",40%,IF(Z65="MODERADO",60%,IF(Z65="MAYOR",80%,IF(Z65="CATASTROFICO",100%,IF(Z65="",""))))))</f>
        <v>0.4</v>
      </c>
      <c r="AB65" s="244" t="s">
        <v>102</v>
      </c>
      <c r="AC65" s="181" t="s">
        <v>32</v>
      </c>
      <c r="AD65" s="16" t="s">
        <v>550</v>
      </c>
      <c r="AE65" s="7" t="s">
        <v>446</v>
      </c>
      <c r="AF65" s="69" t="s">
        <v>570</v>
      </c>
      <c r="AG65" s="182" t="s">
        <v>222</v>
      </c>
      <c r="AH65" s="7"/>
      <c r="AI65" s="7"/>
    </row>
    <row r="66" spans="1:35" ht="86.25" x14ac:dyDescent="0.3">
      <c r="A66" s="233">
        <v>47</v>
      </c>
      <c r="B66" s="6" t="s">
        <v>444</v>
      </c>
      <c r="C66" s="16" t="s">
        <v>462</v>
      </c>
      <c r="D66" s="16" t="s">
        <v>450</v>
      </c>
      <c r="E66" s="16" t="s">
        <v>551</v>
      </c>
      <c r="F66" s="16" t="s">
        <v>451</v>
      </c>
      <c r="G66" s="69" t="s">
        <v>81</v>
      </c>
      <c r="H66" s="7">
        <f>3*11+15*2</f>
        <v>63</v>
      </c>
      <c r="I66" s="193" t="s">
        <v>195</v>
      </c>
      <c r="J66" s="166">
        <f t="shared" si="4"/>
        <v>0.6</v>
      </c>
      <c r="K66" s="243" t="s">
        <v>103</v>
      </c>
      <c r="L66" s="166">
        <f>IF(K66="LEVE",20%,IF(K66="MENOR",40%,IF(K66="MODERADO",60%,IF(K66="MAYOR",80%,IF(K66="CATASTROFICO",100%,IF(I66="",""))))))</f>
        <v>0.4</v>
      </c>
      <c r="M66" s="244" t="s">
        <v>101</v>
      </c>
      <c r="N66" s="6">
        <v>3</v>
      </c>
      <c r="O66" s="121" t="s">
        <v>452</v>
      </c>
      <c r="P66" s="6" t="s">
        <v>29</v>
      </c>
      <c r="Q66" s="6" t="s">
        <v>29</v>
      </c>
      <c r="R66" s="19" t="s">
        <v>15</v>
      </c>
      <c r="S66" s="19" t="s">
        <v>10</v>
      </c>
      <c r="T66" s="248">
        <f>'[15]ValoraciónControles OCI'!G93</f>
        <v>0</v>
      </c>
      <c r="U66" s="19" t="s">
        <v>20</v>
      </c>
      <c r="V66" s="19" t="s">
        <v>23</v>
      </c>
      <c r="W66" s="19" t="s">
        <v>26</v>
      </c>
      <c r="X66" s="287" t="s">
        <v>94</v>
      </c>
      <c r="Y66" s="289">
        <v>0.36</v>
      </c>
      <c r="Z66" s="287" t="s">
        <v>103</v>
      </c>
      <c r="AA66" s="166">
        <f>IF(Z66="LEVE",20%,IF(Z66="MENOR",40%,IF(Z66="MODERADO",60%,IF(Z66="MAYOR",80%,IF(Z66="CATASTROFICO",100%,IF(Z66="",""))))))</f>
        <v>0.4</v>
      </c>
      <c r="AB66" s="244" t="s">
        <v>102</v>
      </c>
      <c r="AC66" s="181" t="s">
        <v>32</v>
      </c>
      <c r="AD66" s="169" t="s">
        <v>453</v>
      </c>
      <c r="AE66" s="7" t="s">
        <v>454</v>
      </c>
      <c r="AF66" s="69" t="s">
        <v>570</v>
      </c>
      <c r="AG66" s="182" t="s">
        <v>222</v>
      </c>
      <c r="AH66" s="7"/>
      <c r="AI66" s="7"/>
    </row>
    <row r="67" spans="1:35" x14ac:dyDescent="0.3">
      <c r="A67" s="6"/>
      <c r="B67" s="6"/>
      <c r="C67" s="7"/>
      <c r="D67" s="7"/>
      <c r="E67" s="7"/>
      <c r="F67" s="7"/>
      <c r="G67" s="69"/>
      <c r="H67" s="7"/>
      <c r="I67" s="193"/>
      <c r="J67" s="166" t="str">
        <f t="shared" si="4"/>
        <v/>
      </c>
      <c r="K67" s="245"/>
      <c r="L67" s="166"/>
      <c r="M67" s="244"/>
      <c r="N67" s="7"/>
      <c r="O67" s="7"/>
      <c r="P67" s="7"/>
      <c r="Q67" s="7"/>
      <c r="R67" s="7"/>
      <c r="S67" s="7"/>
      <c r="T67" s="7"/>
      <c r="U67" s="7"/>
      <c r="V67" s="7"/>
      <c r="W67" s="7"/>
      <c r="X67" s="193"/>
      <c r="Y67" s="7"/>
      <c r="Z67" s="118"/>
      <c r="AA67" s="7"/>
      <c r="AB67" s="7"/>
      <c r="AC67" s="240"/>
      <c r="AD67" s="7"/>
      <c r="AE67" s="7"/>
      <c r="AF67" s="7"/>
      <c r="AG67" s="182"/>
      <c r="AH67" s="7"/>
      <c r="AI67" s="7"/>
    </row>
    <row r="68" spans="1:35" x14ac:dyDescent="0.3">
      <c r="A68" s="6"/>
      <c r="B68" s="6"/>
      <c r="C68" s="7"/>
      <c r="D68" s="7"/>
      <c r="E68" s="7"/>
      <c r="F68" s="7"/>
      <c r="G68" s="69"/>
      <c r="H68" s="7"/>
      <c r="I68" s="193"/>
      <c r="J68" s="166" t="str">
        <f t="shared" si="4"/>
        <v/>
      </c>
      <c r="K68" s="245"/>
      <c r="L68" s="166"/>
      <c r="M68" s="244"/>
      <c r="N68" s="7"/>
      <c r="O68" s="7"/>
      <c r="P68" s="7"/>
      <c r="Q68" s="7"/>
      <c r="R68" s="7"/>
      <c r="S68" s="7"/>
      <c r="T68" s="7"/>
      <c r="U68" s="7"/>
      <c r="V68" s="7"/>
      <c r="W68" s="7"/>
      <c r="X68" s="193"/>
      <c r="Y68" s="7"/>
      <c r="Z68" s="118"/>
      <c r="AA68" s="7"/>
      <c r="AB68" s="7"/>
      <c r="AC68" s="240"/>
      <c r="AD68" s="7"/>
      <c r="AE68" s="7"/>
      <c r="AF68" s="7"/>
      <c r="AG68" s="182"/>
      <c r="AH68" s="7"/>
      <c r="AI68" s="7"/>
    </row>
    <row r="69" spans="1:35" x14ac:dyDescent="0.3">
      <c r="A69" s="6"/>
      <c r="I69" s="193"/>
    </row>
    <row r="70" spans="1:35" x14ac:dyDescent="0.3">
      <c r="A70" s="292"/>
      <c r="B70" s="293"/>
      <c r="C70" s="293"/>
      <c r="D70" s="293"/>
    </row>
    <row r="71" spans="1:35" ht="36" hidden="1" customHeight="1" x14ac:dyDescent="0.3">
      <c r="I71" s="533" t="s">
        <v>235</v>
      </c>
      <c r="J71" s="533"/>
      <c r="K71" s="534" t="s">
        <v>256</v>
      </c>
      <c r="L71" s="534"/>
      <c r="M71" s="207" t="s">
        <v>260</v>
      </c>
      <c r="AD71" s="279" t="s">
        <v>220</v>
      </c>
    </row>
    <row r="72" spans="1:35" hidden="1" x14ac:dyDescent="0.3">
      <c r="I72" s="194" t="s">
        <v>93</v>
      </c>
      <c r="J72" s="195">
        <v>0.2</v>
      </c>
      <c r="K72" s="179" t="s">
        <v>167</v>
      </c>
      <c r="L72" s="195">
        <v>0.2</v>
      </c>
      <c r="M72" s="208" t="s">
        <v>102</v>
      </c>
      <c r="AD72" s="206" t="s">
        <v>32</v>
      </c>
    </row>
    <row r="73" spans="1:35" hidden="1" x14ac:dyDescent="0.3">
      <c r="I73" s="217" t="s">
        <v>94</v>
      </c>
      <c r="J73" s="195">
        <v>0.4</v>
      </c>
      <c r="K73" s="212" t="s">
        <v>103</v>
      </c>
      <c r="L73" s="195">
        <v>0.4</v>
      </c>
      <c r="M73" s="209" t="s">
        <v>101</v>
      </c>
      <c r="AD73" s="280" t="s">
        <v>33</v>
      </c>
    </row>
    <row r="74" spans="1:35" hidden="1" x14ac:dyDescent="0.3">
      <c r="I74" s="196" t="s">
        <v>195</v>
      </c>
      <c r="J74" s="195">
        <v>0.6</v>
      </c>
      <c r="K74" s="213" t="s">
        <v>101</v>
      </c>
      <c r="L74" s="195">
        <v>0.6</v>
      </c>
      <c r="M74" s="210" t="s">
        <v>100</v>
      </c>
      <c r="AD74" s="206" t="s">
        <v>218</v>
      </c>
    </row>
    <row r="75" spans="1:35" hidden="1" x14ac:dyDescent="0.3">
      <c r="I75" s="197" t="s">
        <v>7</v>
      </c>
      <c r="J75" s="195">
        <v>0.8</v>
      </c>
      <c r="K75" s="184" t="s">
        <v>8</v>
      </c>
      <c r="L75" s="195">
        <v>0.8</v>
      </c>
      <c r="M75" s="211" t="s">
        <v>99</v>
      </c>
      <c r="AD75" s="206" t="s">
        <v>219</v>
      </c>
    </row>
    <row r="76" spans="1:35" hidden="1" x14ac:dyDescent="0.3">
      <c r="I76" s="198" t="s">
        <v>95</v>
      </c>
      <c r="J76" s="195">
        <v>1</v>
      </c>
      <c r="K76" s="214" t="s">
        <v>104</v>
      </c>
      <c r="L76" s="195">
        <v>1</v>
      </c>
      <c r="M76" s="206"/>
      <c r="AD76" s="206" t="s">
        <v>34</v>
      </c>
    </row>
    <row r="77" spans="1:35" hidden="1" x14ac:dyDescent="0.3"/>
  </sheetData>
  <mergeCells count="135">
    <mergeCell ref="A4:C4"/>
    <mergeCell ref="A5:C5"/>
    <mergeCell ref="D5:N5"/>
    <mergeCell ref="A6:C6"/>
    <mergeCell ref="D6:N6"/>
    <mergeCell ref="A7:H7"/>
    <mergeCell ref="I7:M7"/>
    <mergeCell ref="N7:W7"/>
    <mergeCell ref="L8:L9"/>
    <mergeCell ref="M8:M9"/>
    <mergeCell ref="N8:N9"/>
    <mergeCell ref="O8:O9"/>
    <mergeCell ref="X7:AC7"/>
    <mergeCell ref="AD7:AI7"/>
    <mergeCell ref="A8:A9"/>
    <mergeCell ref="C8:C9"/>
    <mergeCell ref="D8:D9"/>
    <mergeCell ref="E8:E9"/>
    <mergeCell ref="F8:F9"/>
    <mergeCell ref="G8:G9"/>
    <mergeCell ref="H8:H9"/>
    <mergeCell ref="I8:I9"/>
    <mergeCell ref="AH8:AH9"/>
    <mergeCell ref="AI8:AI9"/>
    <mergeCell ref="AC8:AC9"/>
    <mergeCell ref="AD8:AD9"/>
    <mergeCell ref="AE8:AE9"/>
    <mergeCell ref="AF8:AF9"/>
    <mergeCell ref="AG8:AG9"/>
    <mergeCell ref="A15:A16"/>
    <mergeCell ref="B15:B16"/>
    <mergeCell ref="C15:C16"/>
    <mergeCell ref="D15:D16"/>
    <mergeCell ref="E15:E16"/>
    <mergeCell ref="F15:F16"/>
    <mergeCell ref="G15:G16"/>
    <mergeCell ref="H15:H16"/>
    <mergeCell ref="AB8:AB9"/>
    <mergeCell ref="P8:Q8"/>
    <mergeCell ref="R8:W8"/>
    <mergeCell ref="X8:X9"/>
    <mergeCell ref="Y8:Y9"/>
    <mergeCell ref="Z8:Z9"/>
    <mergeCell ref="AA8:AA9"/>
    <mergeCell ref="J8:J9"/>
    <mergeCell ref="K8:K9"/>
    <mergeCell ref="I15:I16"/>
    <mergeCell ref="J15:J16"/>
    <mergeCell ref="K15:K16"/>
    <mergeCell ref="L15:L16"/>
    <mergeCell ref="M15:M16"/>
    <mergeCell ref="A17:A18"/>
    <mergeCell ref="B17:B18"/>
    <mergeCell ref="C17:C18"/>
    <mergeCell ref="D17:D18"/>
    <mergeCell ref="E17:E18"/>
    <mergeCell ref="L17:L18"/>
    <mergeCell ref="M17:M18"/>
    <mergeCell ref="A38:A39"/>
    <mergeCell ref="B38:B39"/>
    <mergeCell ref="C38:C39"/>
    <mergeCell ref="D38:D39"/>
    <mergeCell ref="E38:E39"/>
    <mergeCell ref="F38:F39"/>
    <mergeCell ref="G38:G39"/>
    <mergeCell ref="H38:H39"/>
    <mergeCell ref="F17:F18"/>
    <mergeCell ref="G17:G18"/>
    <mergeCell ref="H17:H18"/>
    <mergeCell ref="I17:I18"/>
    <mergeCell ref="J17:J18"/>
    <mergeCell ref="K17:K18"/>
    <mergeCell ref="K54:K55"/>
    <mergeCell ref="L54:L55"/>
    <mergeCell ref="Z38:Z39"/>
    <mergeCell ref="AA38:AA39"/>
    <mergeCell ref="AB38:AB39"/>
    <mergeCell ref="A47:A52"/>
    <mergeCell ref="B47:B52"/>
    <mergeCell ref="C47:C52"/>
    <mergeCell ref="D47:D52"/>
    <mergeCell ref="E47:E52"/>
    <mergeCell ref="F47:F52"/>
    <mergeCell ref="G47:G52"/>
    <mergeCell ref="I38:I39"/>
    <mergeCell ref="J38:J39"/>
    <mergeCell ref="K38:K39"/>
    <mergeCell ref="L38:L39"/>
    <mergeCell ref="M38:M39"/>
    <mergeCell ref="X38:X39"/>
    <mergeCell ref="X47:X52"/>
    <mergeCell ref="Z47:Z52"/>
    <mergeCell ref="AB47:AB52"/>
    <mergeCell ref="AG47:AG52"/>
    <mergeCell ref="H47:H52"/>
    <mergeCell ref="I47:I52"/>
    <mergeCell ref="J47:J52"/>
    <mergeCell ref="K47:K52"/>
    <mergeCell ref="L47:L52"/>
    <mergeCell ref="M47:M52"/>
    <mergeCell ref="A54:A55"/>
    <mergeCell ref="B54:B55"/>
    <mergeCell ref="C54:C55"/>
    <mergeCell ref="D54:D55"/>
    <mergeCell ref="E54:E55"/>
    <mergeCell ref="F54:F55"/>
    <mergeCell ref="AG54:AG55"/>
    <mergeCell ref="M54:M55"/>
    <mergeCell ref="X54:X55"/>
    <mergeCell ref="Z54:Z55"/>
    <mergeCell ref="AA54:AA55"/>
    <mergeCell ref="AB54:AB55"/>
    <mergeCell ref="AC54:AC55"/>
    <mergeCell ref="G54:G55"/>
    <mergeCell ref="H54:H55"/>
    <mergeCell ref="I54:I55"/>
    <mergeCell ref="J54:J55"/>
    <mergeCell ref="AG60:AG61"/>
    <mergeCell ref="I71:J71"/>
    <mergeCell ref="K71:L71"/>
    <mergeCell ref="J60:J61"/>
    <mergeCell ref="K60:K61"/>
    <mergeCell ref="L60:L61"/>
    <mergeCell ref="M60:M61"/>
    <mergeCell ref="X60:X61"/>
    <mergeCell ref="AB60:AB61"/>
    <mergeCell ref="A60:A61"/>
    <mergeCell ref="B60:B61"/>
    <mergeCell ref="C60:C61"/>
    <mergeCell ref="D60:D61"/>
    <mergeCell ref="E60:E61"/>
    <mergeCell ref="F60:F61"/>
    <mergeCell ref="G60:G61"/>
    <mergeCell ref="H60:H61"/>
    <mergeCell ref="I60:I61"/>
  </mergeCells>
  <conditionalFormatting sqref="J15">
    <cfRule type="cellIs" dxfId="180" priority="1131" operator="equal">
      <formula>$H$10</formula>
    </cfRule>
  </conditionalFormatting>
  <conditionalFormatting sqref="J17">
    <cfRule type="cellIs" dxfId="179" priority="1130" operator="equal">
      <formula>$H$10</formula>
    </cfRule>
  </conditionalFormatting>
  <dataValidations count="9">
    <dataValidation type="list" allowBlank="1" showInputMessage="1" showErrorMessage="1" sqref="AC64:AC66" xr:uid="{0E660922-356F-4D85-8460-B69B7A8592E4}">
      <formula1>#REF!</formula1>
    </dataValidation>
    <dataValidation type="list" allowBlank="1" showInputMessage="1" showErrorMessage="1" sqref="X64:X66" xr:uid="{91DC8187-AF16-4B73-B9AE-03D99EE09CBF}">
      <formula1>$H$21:$H$25</formula1>
    </dataValidation>
    <dataValidation type="list" allowBlank="1" showInputMessage="1" showErrorMessage="1" sqref="Z64:Z66" xr:uid="{C3FCDCA9-181B-40F7-BBB9-C0C5B76605CC}">
      <formula1>$J$21:$J$25</formula1>
    </dataValidation>
    <dataValidation type="list" allowBlank="1" showInputMessage="1" showErrorMessage="1" sqref="AC60:AC63" xr:uid="{A5957A7C-FEE9-4A4A-ABA1-12C4E3DC93A4}">
      <formula1>$AD$25:$AD$30</formula1>
    </dataValidation>
    <dataValidation type="list" allowBlank="1" showInputMessage="1" showErrorMessage="1" sqref="Z47:Z51 Z53:Z54" xr:uid="{661B3F76-E84B-4244-9292-0F6B51C6BFEE}">
      <formula1>$K$23:$K$27</formula1>
    </dataValidation>
    <dataValidation type="list" allowBlank="1" showInputMessage="1" showErrorMessage="1" sqref="AC53:AC54 AC67:AC68 AC56:AC59 AC10:AC51" xr:uid="{4F67BEB2-8F0A-441E-9018-E83C43E1044A}">
      <formula1>$AD$72:$AD$76</formula1>
    </dataValidation>
    <dataValidation type="list" allowBlank="1" showInputMessage="1" showErrorMessage="1" sqref="M10:M15 AB15:AB38 AB12:AB13 AB62:AB66 M62:M68 M56:M60 AB56:AB60 M53:M54 AB53:AB54 M19:M38 M17 M40:M51 AB40:AB51" xr:uid="{2AC18798-F8BB-4B1F-B19E-0BA5187540C2}">
      <formula1>$M$72:$M$75</formula1>
    </dataValidation>
    <dataValidation type="list" allowBlank="1" showInputMessage="1" showErrorMessage="1" sqref="K10:K15 K62:K68 K56:K60 Z56:Z59 K53:K54 Z40:Z46 Z10:Z38 K19:K38 K17 K40:K51" xr:uid="{E4A1B74B-91DC-4DA3-9414-6CC493021781}">
      <formula1>$K$72:$K$76</formula1>
    </dataValidation>
    <dataValidation type="list" allowBlank="1" showInputMessage="1" showErrorMessage="1" sqref="AI10:AI12 R47:S52 U47:V52" xr:uid="{CA9C47E1-56D7-4A17-A081-23ED79546175}">
      <formula1>#REF!</formula1>
    </dataValidation>
  </dataValidation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046" operator="containsText" id="{D10C9E6C-4742-424C-A30F-C7ECF9BBC4D9}">
            <xm:f>NOT(ISERROR(SEARCH($I$72,I10)))</xm:f>
            <xm:f>$I$72</xm:f>
            <x14:dxf>
              <fill>
                <patternFill>
                  <fgColor rgb="FF92D050"/>
                  <bgColor rgb="FF92D050"/>
                </patternFill>
              </fill>
            </x14:dxf>
          </x14:cfRule>
          <x14:cfRule type="containsText" priority="1047" operator="containsText" id="{7BE3851B-8697-4DB8-8554-3B5C70D47413}">
            <xm:f>NOT(ISERROR(SEARCH($I$73,I10)))</xm:f>
            <xm:f>$I$73</xm:f>
            <x14:dxf>
              <fill>
                <patternFill>
                  <bgColor rgb="FF00B050"/>
                </patternFill>
              </fill>
            </x14:dxf>
          </x14:cfRule>
          <x14:cfRule type="containsText" priority="1048" operator="containsText" id="{FDD196D9-A3AC-4D36-A898-6E4D442815C9}">
            <xm:f>NOT(ISERROR(SEARCH($I$76,I10)))</xm:f>
            <xm:f>$I$76</xm:f>
            <x14:dxf>
              <fill>
                <patternFill>
                  <bgColor rgb="FFFF0000"/>
                </patternFill>
              </fill>
            </x14:dxf>
          </x14:cfRule>
          <x14:cfRule type="containsText" priority="1049" operator="containsText" id="{14D4E9CD-D1FE-4A90-A6E6-9ABE3399D114}">
            <xm:f>NOT(ISERROR(SEARCH($I$75,I10)))</xm:f>
            <xm:f>$I$75</xm:f>
            <x14:dxf>
              <fill>
                <patternFill>
                  <fgColor rgb="FFFFC000"/>
                  <bgColor rgb="FFFFC000"/>
                </patternFill>
              </fill>
            </x14:dxf>
          </x14:cfRule>
          <x14:cfRule type="containsText" priority="1050" operator="containsText" id="{D199DC72-4D95-4604-94E5-DEC646B96AAF}">
            <xm:f>NOT(ISERROR(SEARCH($I$74,I10)))</xm:f>
            <xm:f>$I$74</xm:f>
            <x14:dxf>
              <fill>
                <patternFill>
                  <fgColor rgb="FFFFFF00"/>
                  <bgColor rgb="FFFFFF00"/>
                </patternFill>
              </fill>
            </x14:dxf>
          </x14:cfRule>
          <x14:cfRule type="containsText" priority="1051" operator="containsText" id="{0CB70348-C1B1-4551-9B20-70CEB96E8938}">
            <xm:f>NOT(ISERROR(SEARCH($I$73,I10)))</xm:f>
            <xm:f>$I$73</xm:f>
            <x14:dxf>
              <fill>
                <patternFill>
                  <bgColor theme="0" tint="-0.14996795556505021"/>
                </patternFill>
              </fill>
            </x14:dxf>
          </x14:cfRule>
          <x14:cfRule type="cellIs" priority="1052" operator="equal" id="{FDE61AF4-BA95-49CE-B2E7-3AAE1954D8A1}">
            <xm:f>'Tabla probabiidad'!$B$5</xm:f>
            <x14:dxf>
              <fill>
                <patternFill>
                  <fgColor theme="6"/>
                </patternFill>
              </fill>
            </x14:dxf>
          </x14:cfRule>
          <x14:cfRule type="cellIs" priority="1053" operator="equal" id="{40CD8EF9-7D48-4B3F-9FE8-39627D8280E8}">
            <xm:f>'Tabla probabiidad'!$B$5</xm:f>
            <x14:dxf>
              <fill>
                <patternFill>
                  <fgColor rgb="FF92D050"/>
                  <bgColor theme="6" tint="0.59996337778862885"/>
                </patternFill>
              </fill>
            </x14:dxf>
          </x14:cfRule>
          <xm:sqref>I10:I13</xm:sqref>
        </x14:conditionalFormatting>
        <x14:conditionalFormatting xmlns:xm="http://schemas.microsoft.com/office/excel/2006/main">
          <x14:cfRule type="containsText" priority="1054" operator="containsText" id="{E378966A-CCF2-4D89-89F2-1C068552CB62}">
            <xm:f>NOT(ISERROR(SEARCH($H$73,I14)))</xm:f>
            <xm:f>$H$73</xm:f>
            <x14:dxf>
              <fill>
                <patternFill>
                  <fgColor rgb="FF92D050"/>
                  <bgColor rgb="FF92D050"/>
                </patternFill>
              </fill>
            </x14:dxf>
          </x14:cfRule>
          <x14:cfRule type="containsText" priority="1055" operator="containsText" id="{B3183930-8975-4BBD-BE2B-EC3C0BB490CC}">
            <xm:f>NOT(ISERROR(SEARCH($H$77,I14)))</xm:f>
            <xm:f>$H$77</xm:f>
            <x14:dxf>
              <fill>
                <patternFill>
                  <bgColor rgb="FFFF0000"/>
                </patternFill>
              </fill>
            </x14:dxf>
          </x14:cfRule>
          <x14:cfRule type="containsText" priority="1056" operator="containsText" id="{5E3D946A-1F46-4667-A506-064EC6952A8E}">
            <xm:f>NOT(ISERROR(SEARCH($H$76,I14)))</xm:f>
            <xm:f>$H$76</xm:f>
            <x14:dxf>
              <fill>
                <patternFill>
                  <fgColor rgb="FFFFFF00"/>
                  <bgColor rgb="FFFFFF00"/>
                </patternFill>
              </fill>
            </x14:dxf>
          </x14:cfRule>
          <x14:cfRule type="containsText" priority="1057" operator="containsText" id="{57236787-7095-4D00-A4DB-67C92BC35D69}">
            <xm:f>NOT(ISERROR(SEARCH($H$75,I14)))</xm:f>
            <xm:f>$H$75</xm:f>
            <x14:dxf>
              <fill>
                <patternFill>
                  <fgColor rgb="FFFFC000"/>
                  <bgColor rgb="FFFFC000"/>
                </patternFill>
              </fill>
            </x14:dxf>
          </x14:cfRule>
          <x14:cfRule type="containsText" priority="1058" operator="containsText" id="{5F92E1A3-79B2-43B9-919F-64535CE5A275}">
            <xm:f>NOT(ISERROR(SEARCH($H$74,I14)))</xm:f>
            <xm:f>$H$74</xm:f>
            <x14:dxf>
              <fill>
                <patternFill>
                  <bgColor rgb="FF00B050"/>
                </patternFill>
              </fill>
            </x14:dxf>
          </x14:cfRule>
          <x14:cfRule type="cellIs" priority="1059" operator="equal" id="{4527AB6F-BEAA-4025-9821-3D092E7D5176}">
            <xm:f>'\UAEOS\TRABAJO EN CASA\MAPAS DE RIESGOS\RIESGOS 2021\MAPAS DE RIESGOS DE PROCESO 2021\MAPAS DE RIESGOS GUIA 2021\[MAPA_RIESGOS_PROGRAMAS Y PROYECTOS_UAEOS_2021.xlsx]Tabla probabiidad'!#REF!</xm:f>
            <x14:dxf>
              <fill>
                <patternFill>
                  <fgColor theme="6"/>
                </patternFill>
              </fill>
            </x14:dxf>
          </x14:cfRule>
          <x14:cfRule type="cellIs" priority="1060" operator="equal" id="{C0A224AE-61B1-4F39-8024-D04C90860739}">
            <xm:f>'\UAEOS\TRABAJO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m:sqref>I14:I15</xm:sqref>
        </x14:conditionalFormatting>
        <x14:conditionalFormatting xmlns:xm="http://schemas.microsoft.com/office/excel/2006/main">
          <x14:cfRule type="containsText" priority="1122" operator="containsText" id="{E1E8766D-8961-4C07-9805-BD99D9CB1BE2}">
            <xm:f>NOT(ISERROR(SEARCH($I$72,I17)))</xm:f>
            <xm:f>$I$72</xm:f>
            <x14:dxf>
              <fill>
                <patternFill>
                  <fgColor rgb="FF92D050"/>
                  <bgColor rgb="FF92D050"/>
                </patternFill>
              </fill>
            </x14:dxf>
          </x14:cfRule>
          <x14:cfRule type="containsText" priority="1123" operator="containsText" id="{4FA8DE3E-829B-48D1-9612-672AF965A8E2}">
            <xm:f>NOT(ISERROR(SEARCH($I$73,I17)))</xm:f>
            <xm:f>$I$73</xm:f>
            <x14:dxf>
              <fill>
                <patternFill>
                  <bgColor rgb="FF00B050"/>
                </patternFill>
              </fill>
            </x14:dxf>
          </x14:cfRule>
          <x14:cfRule type="containsText" priority="1124" operator="containsText" id="{CAFA2BC9-60DF-4B2A-ACF5-4728FBD2126B}">
            <xm:f>NOT(ISERROR(SEARCH($I$76,I17)))</xm:f>
            <xm:f>$I$76</xm:f>
            <x14:dxf>
              <fill>
                <patternFill>
                  <bgColor rgb="FFFF0000"/>
                </patternFill>
              </fill>
            </x14:dxf>
          </x14:cfRule>
          <x14:cfRule type="containsText" priority="1125" operator="containsText" id="{F4BC9FC6-D856-4BC2-84AD-8B7C9392217B}">
            <xm:f>NOT(ISERROR(SEARCH($I$75,I17)))</xm:f>
            <xm:f>$I$75</xm:f>
            <x14:dxf>
              <fill>
                <patternFill>
                  <fgColor rgb="FFFFC000"/>
                  <bgColor rgb="FFFFC000"/>
                </patternFill>
              </fill>
            </x14:dxf>
          </x14:cfRule>
          <x14:cfRule type="containsText" priority="1126" operator="containsText" id="{0E1E287F-B6FA-4ADA-A8EB-5D4980BB61E6}">
            <xm:f>NOT(ISERROR(SEARCH($I$74,I17)))</xm:f>
            <xm:f>$I$74</xm:f>
            <x14:dxf>
              <fill>
                <patternFill>
                  <fgColor rgb="FFFFFF00"/>
                  <bgColor rgb="FFFFFF00"/>
                </patternFill>
              </fill>
            </x14:dxf>
          </x14:cfRule>
          <x14:cfRule type="containsText" priority="1127" operator="containsText" id="{ECC17393-B5B9-4314-906C-68E69F446E08}">
            <xm:f>NOT(ISERROR(SEARCH($I$73,I17)))</xm:f>
            <xm:f>$I$73</xm:f>
            <x14:dxf>
              <fill>
                <patternFill>
                  <bgColor theme="0" tint="-0.14996795556505021"/>
                </patternFill>
              </fill>
            </x14:dxf>
          </x14:cfRule>
          <x14:cfRule type="cellIs" priority="1128" operator="equal" id="{966D3DD9-A23A-47AC-9CDD-9C4E1E2FA9C2}">
            <xm:f>'Tabla probabiidad'!$B$5</xm:f>
            <x14:dxf>
              <fill>
                <patternFill>
                  <fgColor theme="6"/>
                </patternFill>
              </fill>
            </x14:dxf>
          </x14:cfRule>
          <x14:cfRule type="cellIs" priority="1129" operator="equal" id="{93D979EB-35AE-4F96-AFC3-A50ACE7149E3}">
            <xm:f>'Tabla probabiidad'!$B$5</xm:f>
            <x14:dxf>
              <fill>
                <patternFill>
                  <fgColor rgb="FF92D050"/>
                  <bgColor theme="6" tint="0.59996337778862885"/>
                </patternFill>
              </fill>
            </x14:dxf>
          </x14:cfRule>
          <xm:sqref>I17</xm:sqref>
        </x14:conditionalFormatting>
        <x14:conditionalFormatting xmlns:xm="http://schemas.microsoft.com/office/excel/2006/main">
          <x14:cfRule type="containsText" priority="664" operator="containsText" id="{C2E7C4CA-B9BB-4BE6-85A4-BC9A3E9EA4C3}">
            <xm:f>NOT(ISERROR(SEARCH($I$72,I19)))</xm:f>
            <xm:f>$I$72</xm:f>
            <x14:dxf>
              <fill>
                <patternFill>
                  <fgColor rgb="FF92D050"/>
                  <bgColor rgb="FF92D050"/>
                </patternFill>
              </fill>
            </x14:dxf>
          </x14:cfRule>
          <x14:cfRule type="containsText" priority="665" operator="containsText" id="{DF4D270C-EC86-4ABF-917F-CAF8F3EB261F}">
            <xm:f>NOT(ISERROR(SEARCH($I$73,I19)))</xm:f>
            <xm:f>$I$73</xm:f>
            <x14:dxf>
              <fill>
                <patternFill>
                  <bgColor rgb="FF00B050"/>
                </patternFill>
              </fill>
            </x14:dxf>
          </x14:cfRule>
          <x14:cfRule type="containsText" priority="666" operator="containsText" id="{8EEEB1B0-C6BB-44AB-91F7-18A310275DC6}">
            <xm:f>NOT(ISERROR(SEARCH($I$76,I19)))</xm:f>
            <xm:f>$I$76</xm:f>
            <x14:dxf>
              <fill>
                <patternFill>
                  <bgColor rgb="FFFF0000"/>
                </patternFill>
              </fill>
            </x14:dxf>
          </x14:cfRule>
          <x14:cfRule type="containsText" priority="667" operator="containsText" id="{18D86965-48BE-4A1D-822C-EB27C645A124}">
            <xm:f>NOT(ISERROR(SEARCH($I$75,I19)))</xm:f>
            <xm:f>$I$75</xm:f>
            <x14:dxf>
              <fill>
                <patternFill>
                  <fgColor rgb="FFFFC000"/>
                  <bgColor rgb="FFFFC000"/>
                </patternFill>
              </fill>
            </x14:dxf>
          </x14:cfRule>
          <x14:cfRule type="containsText" priority="668" operator="containsText" id="{69E021CC-CE4B-4F2F-9B92-8ADE8DFBD09D}">
            <xm:f>NOT(ISERROR(SEARCH($I$74,I19)))</xm:f>
            <xm:f>$I$74</xm:f>
            <x14:dxf>
              <fill>
                <patternFill>
                  <fgColor rgb="FFFFFF00"/>
                  <bgColor rgb="FFFFFF00"/>
                </patternFill>
              </fill>
            </x14:dxf>
          </x14:cfRule>
          <x14:cfRule type="containsText" priority="669" operator="containsText" id="{82551F5B-AACD-41B4-A47D-B243351D9079}">
            <xm:f>NOT(ISERROR(SEARCH($I$73,I19)))</xm:f>
            <xm:f>$I$73</xm:f>
            <x14:dxf>
              <fill>
                <patternFill>
                  <bgColor theme="0" tint="-0.14996795556505021"/>
                </patternFill>
              </fill>
            </x14:dxf>
          </x14:cfRule>
          <x14:cfRule type="cellIs" priority="670" operator="equal" id="{7712D704-7E8D-4E97-BC2D-774343EFF024}">
            <xm:f>'Tabla probabiidad'!$B$5</xm:f>
            <x14:dxf>
              <fill>
                <patternFill>
                  <fgColor theme="6"/>
                </patternFill>
              </fill>
            </x14:dxf>
          </x14:cfRule>
          <x14:cfRule type="cellIs" priority="671" operator="equal" id="{CD71024E-C83E-4E6E-8D41-FEF7766408FF}">
            <xm:f>'Tabla probabiidad'!$B$5</xm:f>
            <x14:dxf>
              <fill>
                <patternFill>
                  <fgColor rgb="FF92D050"/>
                  <bgColor theme="6" tint="0.59996337778862885"/>
                </patternFill>
              </fill>
            </x14:dxf>
          </x14:cfRule>
          <xm:sqref>I19:I38</xm:sqref>
        </x14:conditionalFormatting>
        <x14:conditionalFormatting xmlns:xm="http://schemas.microsoft.com/office/excel/2006/main">
          <x14:cfRule type="containsText" priority="89" operator="containsText" id="{0EF119B8-E926-44D9-B9DF-9C30AA702C94}">
            <xm:f>NOT(ISERROR(SEARCH($I$72,I40)))</xm:f>
            <xm:f>$I$72</xm:f>
            <x14:dxf>
              <fill>
                <patternFill>
                  <fgColor rgb="FF92D050"/>
                  <bgColor rgb="FF92D050"/>
                </patternFill>
              </fill>
            </x14:dxf>
          </x14:cfRule>
          <x14:cfRule type="containsText" priority="90" operator="containsText" id="{DC0F0EFF-703A-4224-BAF7-57F8E68FE2A4}">
            <xm:f>NOT(ISERROR(SEARCH($I$73,I40)))</xm:f>
            <xm:f>$I$73</xm:f>
            <x14:dxf>
              <fill>
                <patternFill>
                  <bgColor rgb="FF00B050"/>
                </patternFill>
              </fill>
            </x14:dxf>
          </x14:cfRule>
          <x14:cfRule type="containsText" priority="91" operator="containsText" id="{07251FCE-9382-43B9-8EA0-8BF1A9997938}">
            <xm:f>NOT(ISERROR(SEARCH($I$76,I40)))</xm:f>
            <xm:f>$I$76</xm:f>
            <x14:dxf>
              <fill>
                <patternFill>
                  <bgColor rgb="FFFF0000"/>
                </patternFill>
              </fill>
            </x14:dxf>
          </x14:cfRule>
          <x14:cfRule type="containsText" priority="92" operator="containsText" id="{0D3528B0-598B-43B0-A868-F72B4342BD4D}">
            <xm:f>NOT(ISERROR(SEARCH($I$75,I40)))</xm:f>
            <xm:f>$I$75</xm:f>
            <x14:dxf>
              <fill>
                <patternFill>
                  <fgColor rgb="FFFFC000"/>
                  <bgColor rgb="FFFFC000"/>
                </patternFill>
              </fill>
            </x14:dxf>
          </x14:cfRule>
          <x14:cfRule type="containsText" priority="93" operator="containsText" id="{159EF547-2E30-4204-8734-AEA7FBB21FC3}">
            <xm:f>NOT(ISERROR(SEARCH($I$74,I40)))</xm:f>
            <xm:f>$I$74</xm:f>
            <x14:dxf>
              <fill>
                <patternFill>
                  <fgColor rgb="FFFFFF00"/>
                  <bgColor rgb="FFFFFF00"/>
                </patternFill>
              </fill>
            </x14:dxf>
          </x14:cfRule>
          <x14:cfRule type="containsText" priority="94" operator="containsText" id="{02B37BFA-340D-4790-B737-E3FF0D8F98E9}">
            <xm:f>NOT(ISERROR(SEARCH($I$73,I40)))</xm:f>
            <xm:f>$I$73</xm:f>
            <x14:dxf>
              <fill>
                <patternFill>
                  <bgColor theme="0" tint="-0.14996795556505021"/>
                </patternFill>
              </fill>
            </x14:dxf>
          </x14:cfRule>
          <x14:cfRule type="cellIs" priority="95" operator="equal" id="{A2EF4CAB-4D12-4E6B-B14C-C8BD7D75B2A9}">
            <xm:f>'Tabla probabiidad'!$B$5</xm:f>
            <x14:dxf>
              <fill>
                <patternFill>
                  <fgColor theme="6"/>
                </patternFill>
              </fill>
            </x14:dxf>
          </x14:cfRule>
          <x14:cfRule type="cellIs" priority="96" operator="equal" id="{28671188-1E0B-4218-ADF9-560A529ED20C}">
            <xm:f>'Tabla probabiidad'!$B$5</xm:f>
            <x14:dxf>
              <fill>
                <patternFill>
                  <fgColor rgb="FF92D050"/>
                  <bgColor theme="6" tint="0.59996337778862885"/>
                </patternFill>
              </fill>
            </x14:dxf>
          </x14:cfRule>
          <xm:sqref>I40:I51</xm:sqref>
        </x14:conditionalFormatting>
        <x14:conditionalFormatting xmlns:xm="http://schemas.microsoft.com/office/excel/2006/main">
          <x14:cfRule type="containsText" priority="345" operator="containsText" id="{FA121255-6393-40A7-8329-B1F894898685}">
            <xm:f>NOT(ISERROR(SEARCH($I$72,I53)))</xm:f>
            <xm:f>$I$72</xm:f>
            <x14:dxf>
              <fill>
                <patternFill>
                  <fgColor rgb="FF92D050"/>
                  <bgColor rgb="FF92D050"/>
                </patternFill>
              </fill>
            </x14:dxf>
          </x14:cfRule>
          <x14:cfRule type="containsText" priority="346" operator="containsText" id="{0A8DBA61-A41F-4F53-A1F0-2752822C6233}">
            <xm:f>NOT(ISERROR(SEARCH($I$73,I53)))</xm:f>
            <xm:f>$I$73</xm:f>
            <x14:dxf>
              <fill>
                <patternFill>
                  <bgColor rgb="FF00B050"/>
                </patternFill>
              </fill>
            </x14:dxf>
          </x14:cfRule>
          <x14:cfRule type="containsText" priority="347" operator="containsText" id="{16199DD9-3309-4B8C-BAEF-7DAB97C1B5CB}">
            <xm:f>NOT(ISERROR(SEARCH($I$76,I53)))</xm:f>
            <xm:f>$I$76</xm:f>
            <x14:dxf>
              <fill>
                <patternFill>
                  <bgColor rgb="FFFF0000"/>
                </patternFill>
              </fill>
            </x14:dxf>
          </x14:cfRule>
          <x14:cfRule type="containsText" priority="348" operator="containsText" id="{6D27A602-088C-42BB-8AB3-84555F3B2582}">
            <xm:f>NOT(ISERROR(SEARCH($I$75,I53)))</xm:f>
            <xm:f>$I$75</xm:f>
            <x14:dxf>
              <fill>
                <patternFill>
                  <fgColor rgb="FFFFC000"/>
                  <bgColor rgb="FFFFC000"/>
                </patternFill>
              </fill>
            </x14:dxf>
          </x14:cfRule>
          <x14:cfRule type="containsText" priority="349" operator="containsText" id="{31937DC8-81BB-40F8-AA63-C3A790CF2C61}">
            <xm:f>NOT(ISERROR(SEARCH($I$74,I53)))</xm:f>
            <xm:f>$I$74</xm:f>
            <x14:dxf>
              <fill>
                <patternFill>
                  <fgColor rgb="FFFFFF00"/>
                  <bgColor rgb="FFFFFF00"/>
                </patternFill>
              </fill>
            </x14:dxf>
          </x14:cfRule>
          <x14:cfRule type="containsText" priority="350" operator="containsText" id="{4D5C8CC4-49F8-4624-92F8-59D85522868B}">
            <xm:f>NOT(ISERROR(SEARCH($I$73,I53)))</xm:f>
            <xm:f>$I$73</xm:f>
            <x14:dxf>
              <fill>
                <patternFill>
                  <bgColor theme="0" tint="-0.14996795556505021"/>
                </patternFill>
              </fill>
            </x14:dxf>
          </x14:cfRule>
          <x14:cfRule type="cellIs" priority="351" operator="equal" id="{97A6C2B2-2040-4971-956D-BDEEDA46ABDC}">
            <xm:f>'Tabla probabiidad'!$B$5</xm:f>
            <x14:dxf>
              <fill>
                <patternFill>
                  <fgColor theme="6"/>
                </patternFill>
              </fill>
            </x14:dxf>
          </x14:cfRule>
          <x14:cfRule type="cellIs" priority="352" operator="equal" id="{D51EFB1E-7174-4B37-B13E-518F354796FC}">
            <xm:f>'Tabla probabiidad'!$B$5</xm:f>
            <x14:dxf>
              <fill>
                <patternFill>
                  <fgColor rgb="FF92D050"/>
                  <bgColor theme="6" tint="0.59996337778862885"/>
                </patternFill>
              </fill>
            </x14:dxf>
          </x14:cfRule>
          <xm:sqref>I53:I54</xm:sqref>
        </x14:conditionalFormatting>
        <x14:conditionalFormatting xmlns:xm="http://schemas.microsoft.com/office/excel/2006/main">
          <x14:cfRule type="containsText" priority="200" operator="containsText" id="{2FD7D8E7-33B2-4385-947C-734CA65FA89F}">
            <xm:f>NOT(ISERROR(SEARCH($I$72,I56)))</xm:f>
            <xm:f>$I$72</xm:f>
            <x14:dxf>
              <fill>
                <patternFill>
                  <fgColor rgb="FF92D050"/>
                  <bgColor rgb="FF92D050"/>
                </patternFill>
              </fill>
            </x14:dxf>
          </x14:cfRule>
          <x14:cfRule type="containsText" priority="201" operator="containsText" id="{6CFFD619-27DF-4295-B247-CA9AC10F7496}">
            <xm:f>NOT(ISERROR(SEARCH($I$73,I56)))</xm:f>
            <xm:f>$I$73</xm:f>
            <x14:dxf>
              <fill>
                <patternFill>
                  <bgColor rgb="FF00B050"/>
                </patternFill>
              </fill>
            </x14:dxf>
          </x14:cfRule>
          <x14:cfRule type="containsText" priority="202" operator="containsText" id="{73B7A39B-096E-4ABA-8499-653BD31F14D1}">
            <xm:f>NOT(ISERROR(SEARCH($I$76,I56)))</xm:f>
            <xm:f>$I$76</xm:f>
            <x14:dxf>
              <fill>
                <patternFill>
                  <bgColor rgb="FFFF0000"/>
                </patternFill>
              </fill>
            </x14:dxf>
          </x14:cfRule>
          <x14:cfRule type="containsText" priority="203" operator="containsText" id="{1896386C-8B0D-4C73-9B87-0A191463270F}">
            <xm:f>NOT(ISERROR(SEARCH($I$75,I56)))</xm:f>
            <xm:f>$I$75</xm:f>
            <x14:dxf>
              <fill>
                <patternFill>
                  <fgColor rgb="FFFFC000"/>
                  <bgColor rgb="FFFFC000"/>
                </patternFill>
              </fill>
            </x14:dxf>
          </x14:cfRule>
          <x14:cfRule type="containsText" priority="204" operator="containsText" id="{0F6C9EAB-C954-435D-8A45-39574D9C1D68}">
            <xm:f>NOT(ISERROR(SEARCH($I$74,I56)))</xm:f>
            <xm:f>$I$74</xm:f>
            <x14:dxf>
              <fill>
                <patternFill>
                  <fgColor rgb="FFFFFF00"/>
                  <bgColor rgb="FFFFFF00"/>
                </patternFill>
              </fill>
            </x14:dxf>
          </x14:cfRule>
          <x14:cfRule type="containsText" priority="205" operator="containsText" id="{FA66EE28-CF33-4231-8BA6-32D70DB61803}">
            <xm:f>NOT(ISERROR(SEARCH($I$73,I56)))</xm:f>
            <xm:f>$I$73</xm:f>
            <x14:dxf>
              <fill>
                <patternFill>
                  <bgColor theme="0" tint="-0.14996795556505021"/>
                </patternFill>
              </fill>
            </x14:dxf>
          </x14:cfRule>
          <x14:cfRule type="cellIs" priority="206" operator="equal" id="{4C30ADBC-3C3A-433D-AF04-5C50A1437829}">
            <xm:f>'Tabla probabiidad'!$B$5</xm:f>
            <x14:dxf>
              <fill>
                <patternFill>
                  <fgColor theme="6"/>
                </patternFill>
              </fill>
            </x14:dxf>
          </x14:cfRule>
          <x14:cfRule type="cellIs" priority="207" operator="equal" id="{07C089FD-F9B7-4AD7-86D3-2F4624235AF0}">
            <xm:f>'Tabla probabiidad'!$B$5</xm:f>
            <x14:dxf>
              <fill>
                <patternFill>
                  <fgColor rgb="FF92D050"/>
                  <bgColor theme="6" tint="0.59996337778862885"/>
                </patternFill>
              </fill>
            </x14:dxf>
          </x14:cfRule>
          <xm:sqref>I56:I60</xm:sqref>
        </x14:conditionalFormatting>
        <x14:conditionalFormatting xmlns:xm="http://schemas.microsoft.com/office/excel/2006/main">
          <x14:cfRule type="containsText" priority="137" operator="containsText" id="{DFF99C13-0726-4CFF-89B8-5566FA62EFD7}">
            <xm:f>NOT(ISERROR(SEARCH($I$73,I62)))</xm:f>
            <xm:f>$I$73</xm:f>
            <x14:dxf>
              <fill>
                <patternFill>
                  <bgColor rgb="FF00B050"/>
                </patternFill>
              </fill>
            </x14:dxf>
          </x14:cfRule>
          <x14:cfRule type="containsText" priority="139" operator="containsText" id="{EEC371C8-D51C-432E-B3F0-512F1D5D7A49}">
            <xm:f>NOT(ISERROR(SEARCH($I$75,I62)))</xm:f>
            <xm:f>$I$75</xm:f>
            <x14:dxf>
              <fill>
                <patternFill>
                  <fgColor rgb="FFFFC000"/>
                  <bgColor rgb="FFFFC000"/>
                </patternFill>
              </fill>
            </x14:dxf>
          </x14:cfRule>
          <x14:cfRule type="containsText" priority="140" operator="containsText" id="{92BD9BD4-5340-4972-B597-522B535F5325}">
            <xm:f>NOT(ISERROR(SEARCH($I$74,I62)))</xm:f>
            <xm:f>$I$74</xm:f>
            <x14:dxf>
              <fill>
                <patternFill>
                  <fgColor rgb="FFFFFF00"/>
                  <bgColor rgb="FFFFFF00"/>
                </patternFill>
              </fill>
            </x14:dxf>
          </x14:cfRule>
          <x14:cfRule type="containsText" priority="141" operator="containsText" id="{36FCB24E-5833-4F5B-B81A-7AE99CD81737}">
            <xm:f>NOT(ISERROR(SEARCH($I$73,I62)))</xm:f>
            <xm:f>$I$73</xm:f>
            <x14:dxf>
              <fill>
                <patternFill>
                  <bgColor theme="0" tint="-0.14996795556505021"/>
                </patternFill>
              </fill>
            </x14:dxf>
          </x14:cfRule>
          <x14:cfRule type="cellIs" priority="142" operator="equal" id="{B63FC35C-7D70-484E-A9E6-A9191314D2EF}">
            <xm:f>'Tabla probabiidad'!$B$5</xm:f>
            <x14:dxf>
              <fill>
                <patternFill>
                  <fgColor theme="6"/>
                </patternFill>
              </fill>
            </x14:dxf>
          </x14:cfRule>
          <x14:cfRule type="cellIs" priority="143" operator="equal" id="{FD4E6AAD-C6A6-42DA-8649-845D2A6CAB09}">
            <xm:f>'Tabla probabiidad'!$B$5</xm:f>
            <x14:dxf>
              <fill>
                <patternFill>
                  <fgColor rgb="FF92D050"/>
                  <bgColor theme="6" tint="0.59996337778862885"/>
                </patternFill>
              </fill>
            </x14:dxf>
          </x14:cfRule>
          <xm:sqref>I62:I68</xm:sqref>
        </x14:conditionalFormatting>
        <x14:conditionalFormatting xmlns:xm="http://schemas.microsoft.com/office/excel/2006/main">
          <x14:cfRule type="containsText" priority="136" operator="containsText" id="{D267C8E5-DC09-44C1-BC4C-93EA121B70A0}">
            <xm:f>NOT(ISERROR(SEARCH($I$72,I62)))</xm:f>
            <xm:f>$I$72</xm:f>
            <x14:dxf>
              <fill>
                <patternFill>
                  <fgColor rgb="FF92D050"/>
                  <bgColor rgb="FF92D050"/>
                </patternFill>
              </fill>
            </x14:dxf>
          </x14:cfRule>
          <x14:cfRule type="containsText" priority="138" operator="containsText" id="{433DD84E-DC52-4974-994D-8C2C0EA147F4}">
            <xm:f>NOT(ISERROR(SEARCH($I$76,I62)))</xm:f>
            <xm:f>$I$76</xm:f>
            <x14:dxf>
              <fill>
                <patternFill>
                  <bgColor rgb="FFFF0000"/>
                </patternFill>
              </fill>
            </x14:dxf>
          </x14:cfRule>
          <xm:sqref>I62:I69</xm:sqref>
        </x14:conditionalFormatting>
        <x14:conditionalFormatting xmlns:xm="http://schemas.microsoft.com/office/excel/2006/main">
          <x14:cfRule type="containsText" priority="1201" operator="containsText" id="{1095212E-0804-49F4-B05F-8A24FF5BC5C3}">
            <xm:f>NOT(ISERROR(SEARCH($I$75,I69)))</xm:f>
            <xm:f>$I$75</xm:f>
            <x14:dxf>
              <fill>
                <patternFill>
                  <fgColor rgb="FFFFFF00"/>
                  <bgColor rgb="FFFFFF00"/>
                </patternFill>
              </fill>
            </x14:dxf>
          </x14:cfRule>
          <x14:cfRule type="containsText" priority="1202" operator="containsText" id="{31B16B5B-5494-4683-8A5A-3B6F0C4DF35A}">
            <xm:f>NOT(ISERROR(SEARCH($I$74,I69)))</xm:f>
            <xm:f>$I$74</xm:f>
            <x14:dxf>
              <fill>
                <patternFill>
                  <fgColor rgb="FFFFC000"/>
                  <bgColor rgb="FFFFC000"/>
                </patternFill>
              </fill>
            </x14:dxf>
          </x14:cfRule>
          <x14:cfRule type="containsText" priority="1203" operator="containsText" id="{035235DF-B87C-48CD-8BE5-54348A2DA7E0}">
            <xm:f>NOT(ISERROR(SEARCH($I$73,I69)))</xm:f>
            <xm:f>$I$73</xm:f>
            <x14:dxf>
              <fill>
                <patternFill>
                  <bgColor theme="0" tint="-0.14996795556505021"/>
                </patternFill>
              </fill>
            </x14:dxf>
          </x14:cfRule>
          <x14:cfRule type="cellIs" priority="1204" operator="equal" id="{AEAC0D93-DCEC-4BEA-B8BF-880EC09D3A14}">
            <xm:f>'Tabla probabiidad'!$B$5</xm:f>
            <x14:dxf>
              <fill>
                <patternFill>
                  <fgColor theme="6"/>
                </patternFill>
              </fill>
            </x14:dxf>
          </x14:cfRule>
          <x14:cfRule type="cellIs" priority="1205" operator="equal" id="{0F9C4E2E-E2F2-4A05-A33D-F5A71B55A3B6}">
            <xm:f>'Tabla probabiidad'!$B$5</xm:f>
            <x14:dxf>
              <fill>
                <patternFill>
                  <fgColor rgb="FF92D050"/>
                  <bgColor theme="6" tint="0.59996337778862885"/>
                </patternFill>
              </fill>
            </x14:dxf>
          </x14:cfRule>
          <xm:sqref>I69</xm:sqref>
        </x14:conditionalFormatting>
        <x14:conditionalFormatting xmlns:xm="http://schemas.microsoft.com/office/excel/2006/main">
          <x14:cfRule type="containsText" priority="764" operator="containsText" id="{06D91B63-B7EB-4359-AAAE-C036540EFB01}">
            <xm:f>NOT(ISERROR(SEARCH($K$76,K10)))</xm:f>
            <xm:f>$K$76</xm:f>
            <x14:dxf>
              <fill>
                <patternFill>
                  <bgColor rgb="FFFF0000"/>
                </patternFill>
              </fill>
            </x14:dxf>
          </x14:cfRule>
          <x14:cfRule type="containsText" priority="765" operator="containsText" id="{B2AF2B9F-36A6-4409-89FF-AA69A4C4DE96}">
            <xm:f>NOT(ISERROR(SEARCH($K$75,K10)))</xm:f>
            <xm:f>$K$75</xm:f>
            <x14:dxf>
              <fill>
                <patternFill>
                  <bgColor rgb="FFFFC000"/>
                </patternFill>
              </fill>
            </x14:dxf>
          </x14:cfRule>
          <x14:cfRule type="containsText" priority="766" operator="containsText" id="{9AF15F77-A247-4BB7-AD9E-647D5FDE32D1}">
            <xm:f>NOT(ISERROR(SEARCH($K$74,K10)))</xm:f>
            <xm:f>$K$74</xm:f>
            <x14:dxf>
              <fill>
                <patternFill>
                  <bgColor rgb="FFFFFF00"/>
                </patternFill>
              </fill>
            </x14:dxf>
          </x14:cfRule>
          <x14:cfRule type="containsText" priority="767" operator="containsText" id="{56F1CD43-0DF6-4E57-A74A-86BAC40CECA1}">
            <xm:f>NOT(ISERROR(SEARCH($K$73,K10)))</xm:f>
            <xm:f>$K$73</xm:f>
            <x14:dxf>
              <fill>
                <patternFill>
                  <bgColor rgb="FF00B050"/>
                </patternFill>
              </fill>
            </x14:dxf>
          </x14:cfRule>
          <x14:cfRule type="containsText" priority="768" operator="containsText" id="{111160F1-ACF8-4E3B-9AE0-7FBAA48CB036}">
            <xm:f>NOT(ISERROR(SEARCH($K$72,K10)))</xm:f>
            <xm:f>$K$72</xm:f>
            <x14:dxf>
              <fill>
                <patternFill>
                  <bgColor rgb="FF92D050"/>
                </patternFill>
              </fill>
            </x14:dxf>
          </x14:cfRule>
          <xm:sqref>K10:K15</xm:sqref>
        </x14:conditionalFormatting>
        <x14:conditionalFormatting xmlns:xm="http://schemas.microsoft.com/office/excel/2006/main">
          <x14:cfRule type="containsText" priority="759" operator="containsText" id="{ACE5C387-AF79-45CB-ACF1-9F54B71ABBB6}">
            <xm:f>NOT(ISERROR(SEARCH($K$76,K17)))</xm:f>
            <xm:f>$K$76</xm:f>
            <x14:dxf>
              <fill>
                <patternFill>
                  <bgColor rgb="FFFF0000"/>
                </patternFill>
              </fill>
            </x14:dxf>
          </x14:cfRule>
          <x14:cfRule type="containsText" priority="760" operator="containsText" id="{15216E47-8D0D-4DD1-9730-058F5D813ECA}">
            <xm:f>NOT(ISERROR(SEARCH($K$75,K17)))</xm:f>
            <xm:f>$K$75</xm:f>
            <x14:dxf>
              <fill>
                <patternFill>
                  <bgColor rgb="FFFFC000"/>
                </patternFill>
              </fill>
            </x14:dxf>
          </x14:cfRule>
          <x14:cfRule type="containsText" priority="761" operator="containsText" id="{F7D19B1A-368E-41F3-B2CA-3637492C2AC4}">
            <xm:f>NOT(ISERROR(SEARCH($K$74,K17)))</xm:f>
            <xm:f>$K$74</xm:f>
            <x14:dxf>
              <fill>
                <patternFill>
                  <bgColor rgb="FFFFFF00"/>
                </patternFill>
              </fill>
            </x14:dxf>
          </x14:cfRule>
          <x14:cfRule type="containsText" priority="762" operator="containsText" id="{934D0341-B04F-4566-AC5A-0D9558003A4A}">
            <xm:f>NOT(ISERROR(SEARCH($K$73,K17)))</xm:f>
            <xm:f>$K$73</xm:f>
            <x14:dxf>
              <fill>
                <patternFill>
                  <bgColor rgb="FF00B050"/>
                </patternFill>
              </fill>
            </x14:dxf>
          </x14:cfRule>
          <x14:cfRule type="containsText" priority="763" operator="containsText" id="{A32403F7-52E9-4E1F-8E56-FE590E6821E4}">
            <xm:f>NOT(ISERROR(SEARCH($K$72,K17)))</xm:f>
            <xm:f>$K$72</xm:f>
            <x14:dxf>
              <fill>
                <patternFill>
                  <bgColor rgb="FF92D050"/>
                </patternFill>
              </fill>
            </x14:dxf>
          </x14:cfRule>
          <xm:sqref>K17</xm:sqref>
        </x14:conditionalFormatting>
        <x14:conditionalFormatting xmlns:xm="http://schemas.microsoft.com/office/excel/2006/main">
          <x14:cfRule type="containsText" priority="659" operator="containsText" id="{B113C03C-7BBE-47D0-8958-242AC47698AA}">
            <xm:f>NOT(ISERROR(SEARCH($K$76,K19)))</xm:f>
            <xm:f>$K$76</xm:f>
            <x14:dxf>
              <fill>
                <patternFill>
                  <bgColor rgb="FFFF0000"/>
                </patternFill>
              </fill>
            </x14:dxf>
          </x14:cfRule>
          <x14:cfRule type="containsText" priority="660" operator="containsText" id="{245D7BC8-7C16-46EF-AA80-2D42ADF728F9}">
            <xm:f>NOT(ISERROR(SEARCH($K$75,K19)))</xm:f>
            <xm:f>$K$75</xm:f>
            <x14:dxf>
              <fill>
                <patternFill>
                  <bgColor rgb="FFFFC000"/>
                </patternFill>
              </fill>
            </x14:dxf>
          </x14:cfRule>
          <x14:cfRule type="containsText" priority="661" operator="containsText" id="{89ABDE5D-8BE7-4A73-A81B-86E1AE001D7E}">
            <xm:f>NOT(ISERROR(SEARCH($K$74,K19)))</xm:f>
            <xm:f>$K$74</xm:f>
            <x14:dxf>
              <fill>
                <patternFill>
                  <bgColor rgb="FFFFFF00"/>
                </patternFill>
              </fill>
            </x14:dxf>
          </x14:cfRule>
          <x14:cfRule type="containsText" priority="662" operator="containsText" id="{9A103AD6-3A04-4F3B-AEE1-8E6301B762C4}">
            <xm:f>NOT(ISERROR(SEARCH($K$73,K19)))</xm:f>
            <xm:f>$K$73</xm:f>
            <x14:dxf>
              <fill>
                <patternFill>
                  <bgColor rgb="FF00B050"/>
                </patternFill>
              </fill>
            </x14:dxf>
          </x14:cfRule>
          <x14:cfRule type="containsText" priority="663" operator="containsText" id="{EE7B45F6-5433-4709-BBA9-11D2B34A3BC7}">
            <xm:f>NOT(ISERROR(SEARCH($K$72,K19)))</xm:f>
            <xm:f>$K$72</xm:f>
            <x14:dxf>
              <fill>
                <patternFill>
                  <bgColor rgb="FF92D050"/>
                </patternFill>
              </fill>
            </x14:dxf>
          </x14:cfRule>
          <xm:sqref>K19:K38</xm:sqref>
        </x14:conditionalFormatting>
        <x14:conditionalFormatting xmlns:xm="http://schemas.microsoft.com/office/excel/2006/main">
          <x14:cfRule type="containsText" priority="79" operator="containsText" id="{E538061F-F651-42C4-8F25-DCBFA91BF849}">
            <xm:f>NOT(ISERROR(SEARCH($K$76,K40)))</xm:f>
            <xm:f>$K$76</xm:f>
            <x14:dxf>
              <fill>
                <patternFill>
                  <bgColor rgb="FFFF0000"/>
                </patternFill>
              </fill>
            </x14:dxf>
          </x14:cfRule>
          <x14:cfRule type="containsText" priority="80" operator="containsText" id="{E4916A0C-CF9D-4969-94AC-3E6EFD5B35C4}">
            <xm:f>NOT(ISERROR(SEARCH($K$75,K40)))</xm:f>
            <xm:f>$K$75</xm:f>
            <x14:dxf>
              <fill>
                <patternFill>
                  <bgColor rgb="FFFFC000"/>
                </patternFill>
              </fill>
            </x14:dxf>
          </x14:cfRule>
          <x14:cfRule type="containsText" priority="81" operator="containsText" id="{E7BC3773-D992-448A-AD80-213F4124BF03}">
            <xm:f>NOT(ISERROR(SEARCH($K$74,K40)))</xm:f>
            <xm:f>$K$74</xm:f>
            <x14:dxf>
              <fill>
                <patternFill>
                  <bgColor rgb="FFFFFF00"/>
                </patternFill>
              </fill>
            </x14:dxf>
          </x14:cfRule>
          <x14:cfRule type="containsText" priority="82" operator="containsText" id="{24945045-5CD7-4CB2-9219-5937A1858326}">
            <xm:f>NOT(ISERROR(SEARCH($K$73,K40)))</xm:f>
            <xm:f>$K$73</xm:f>
            <x14:dxf>
              <fill>
                <patternFill>
                  <bgColor rgb="FF00B050"/>
                </patternFill>
              </fill>
            </x14:dxf>
          </x14:cfRule>
          <x14:cfRule type="containsText" priority="83" operator="containsText" id="{DC014C2C-6135-4F0E-A640-AE076AD4D22C}">
            <xm:f>NOT(ISERROR(SEARCH($K$72,K40)))</xm:f>
            <xm:f>$K$72</xm:f>
            <x14:dxf>
              <fill>
                <patternFill>
                  <bgColor rgb="FF92D050"/>
                </patternFill>
              </fill>
            </x14:dxf>
          </x14:cfRule>
          <xm:sqref>K40:K51</xm:sqref>
        </x14:conditionalFormatting>
        <x14:conditionalFormatting xmlns:xm="http://schemas.microsoft.com/office/excel/2006/main">
          <x14:cfRule type="containsText" priority="311" operator="containsText" id="{565EE50F-2BCB-47E9-955D-12BAEF92291B}">
            <xm:f>NOT(ISERROR(SEARCH($K$76,K53)))</xm:f>
            <xm:f>$K$76</xm:f>
            <x14:dxf>
              <fill>
                <patternFill>
                  <bgColor rgb="FFFF0000"/>
                </patternFill>
              </fill>
            </x14:dxf>
          </x14:cfRule>
          <x14:cfRule type="containsText" priority="312" operator="containsText" id="{09DD2DE8-1611-4AAD-8310-9C00C0CA7256}">
            <xm:f>NOT(ISERROR(SEARCH($K$75,K53)))</xm:f>
            <xm:f>$K$75</xm:f>
            <x14:dxf>
              <fill>
                <patternFill>
                  <bgColor rgb="FFFFC000"/>
                </patternFill>
              </fill>
            </x14:dxf>
          </x14:cfRule>
          <x14:cfRule type="containsText" priority="313" operator="containsText" id="{EB716E46-B970-4255-BA46-BF9B508EF288}">
            <xm:f>NOT(ISERROR(SEARCH($K$74,K53)))</xm:f>
            <xm:f>$K$74</xm:f>
            <x14:dxf>
              <fill>
                <patternFill>
                  <bgColor rgb="FFFFFF00"/>
                </patternFill>
              </fill>
            </x14:dxf>
          </x14:cfRule>
          <x14:cfRule type="containsText" priority="314" operator="containsText" id="{A87657A3-DFAA-487C-BE6B-9E4F411A9183}">
            <xm:f>NOT(ISERROR(SEARCH($K$73,K53)))</xm:f>
            <xm:f>$K$73</xm:f>
            <x14:dxf>
              <fill>
                <patternFill>
                  <bgColor rgb="FF00B050"/>
                </patternFill>
              </fill>
            </x14:dxf>
          </x14:cfRule>
          <x14:cfRule type="containsText" priority="315" operator="containsText" id="{AF00E9A4-148F-429A-A7F0-BECC413A1737}">
            <xm:f>NOT(ISERROR(SEARCH($K$72,K53)))</xm:f>
            <xm:f>$K$72</xm:f>
            <x14:dxf>
              <fill>
                <patternFill>
                  <bgColor rgb="FF92D050"/>
                </patternFill>
              </fill>
            </x14:dxf>
          </x14:cfRule>
          <xm:sqref>K53:K54</xm:sqref>
        </x14:conditionalFormatting>
        <x14:conditionalFormatting xmlns:xm="http://schemas.microsoft.com/office/excel/2006/main">
          <x14:cfRule type="containsText" priority="190" operator="containsText" id="{305D8CA4-9AD4-47BC-941A-3E261B070FAE}">
            <xm:f>NOT(ISERROR(SEARCH($K$76,K56)))</xm:f>
            <xm:f>$K$76</xm:f>
            <x14:dxf>
              <fill>
                <patternFill>
                  <bgColor rgb="FFFF0000"/>
                </patternFill>
              </fill>
            </x14:dxf>
          </x14:cfRule>
          <x14:cfRule type="containsText" priority="191" operator="containsText" id="{8758056A-4976-4262-9634-DD478C0B6A50}">
            <xm:f>NOT(ISERROR(SEARCH($K$75,K56)))</xm:f>
            <xm:f>$K$75</xm:f>
            <x14:dxf>
              <fill>
                <patternFill>
                  <bgColor rgb="FFFFC000"/>
                </patternFill>
              </fill>
            </x14:dxf>
          </x14:cfRule>
          <x14:cfRule type="containsText" priority="192" operator="containsText" id="{4D79B232-96BA-4C97-A957-BD60E3983D04}">
            <xm:f>NOT(ISERROR(SEARCH($K$74,K56)))</xm:f>
            <xm:f>$K$74</xm:f>
            <x14:dxf>
              <fill>
                <patternFill>
                  <bgColor rgb="FFFFFF00"/>
                </patternFill>
              </fill>
            </x14:dxf>
          </x14:cfRule>
          <x14:cfRule type="containsText" priority="193" operator="containsText" id="{EDAA2D58-443B-40BC-A781-8D844491C731}">
            <xm:f>NOT(ISERROR(SEARCH($K$73,K56)))</xm:f>
            <xm:f>$K$73</xm:f>
            <x14:dxf>
              <fill>
                <patternFill>
                  <bgColor rgb="FF00B050"/>
                </patternFill>
              </fill>
            </x14:dxf>
          </x14:cfRule>
          <x14:cfRule type="containsText" priority="194" operator="containsText" id="{3969594E-8A89-416B-9BFB-0972A578B190}">
            <xm:f>NOT(ISERROR(SEARCH($K$72,K56)))</xm:f>
            <xm:f>$K$72</xm:f>
            <x14:dxf>
              <fill>
                <patternFill>
                  <bgColor rgb="FF92D050"/>
                </patternFill>
              </fill>
            </x14:dxf>
          </x14:cfRule>
          <xm:sqref>K56:K60</xm:sqref>
        </x14:conditionalFormatting>
        <x14:conditionalFormatting xmlns:xm="http://schemas.microsoft.com/office/excel/2006/main">
          <x14:cfRule type="containsText" priority="121" operator="containsText" id="{BF367913-4D23-4587-A65F-30087DB48859}">
            <xm:f>NOT(ISERROR(SEARCH($K$76,K62)))</xm:f>
            <xm:f>$K$76</xm:f>
            <x14:dxf>
              <fill>
                <patternFill>
                  <bgColor rgb="FFFF0000"/>
                </patternFill>
              </fill>
            </x14:dxf>
          </x14:cfRule>
          <x14:cfRule type="containsText" priority="122" operator="containsText" id="{E5BE9E35-D977-463E-B6BD-5B17E609528B}">
            <xm:f>NOT(ISERROR(SEARCH($K$75,K62)))</xm:f>
            <xm:f>$K$75</xm:f>
            <x14:dxf>
              <fill>
                <patternFill>
                  <bgColor rgb="FFFFC000"/>
                </patternFill>
              </fill>
            </x14:dxf>
          </x14:cfRule>
          <x14:cfRule type="containsText" priority="123" operator="containsText" id="{174A64FE-9B25-4261-8252-DDC5BFDC7268}">
            <xm:f>NOT(ISERROR(SEARCH($K$74,K62)))</xm:f>
            <xm:f>$K$74</xm:f>
            <x14:dxf>
              <fill>
                <patternFill>
                  <bgColor rgb="FFFFFF00"/>
                </patternFill>
              </fill>
            </x14:dxf>
          </x14:cfRule>
          <x14:cfRule type="containsText" priority="124" operator="containsText" id="{B6E2C936-E06B-42FB-A1E1-6CB359BCBAB7}">
            <xm:f>NOT(ISERROR(SEARCH($K$73,K62)))</xm:f>
            <xm:f>$K$73</xm:f>
            <x14:dxf>
              <fill>
                <patternFill>
                  <bgColor rgb="FF00B050"/>
                </patternFill>
              </fill>
            </x14:dxf>
          </x14:cfRule>
          <x14:cfRule type="containsText" priority="125" operator="containsText" id="{FCF1B7FA-CA28-4421-BF19-657653CEE8F8}">
            <xm:f>NOT(ISERROR(SEARCH($K$72,K62)))</xm:f>
            <xm:f>$K$72</xm:f>
            <x14:dxf>
              <fill>
                <patternFill>
                  <bgColor rgb="FF92D050"/>
                </patternFill>
              </fill>
            </x14:dxf>
          </x14:cfRule>
          <xm:sqref>K62:K68</xm:sqref>
        </x14:conditionalFormatting>
        <x14:conditionalFormatting xmlns:xm="http://schemas.microsoft.com/office/excel/2006/main">
          <x14:cfRule type="containsText" priority="991" operator="containsText" id="{F93A2A5C-4E84-4FE7-8981-4AD3C4A79A42}">
            <xm:f>NOT(ISERROR(SEARCH($M$75,M10)))</xm:f>
            <xm:f>$M$75</xm:f>
            <x14:dxf>
              <fill>
                <patternFill>
                  <bgColor rgb="FFFF0000"/>
                </patternFill>
              </fill>
            </x14:dxf>
          </x14:cfRule>
          <x14:cfRule type="containsText" priority="992" operator="containsText" id="{9BFD759C-4443-46DC-A55F-A6A06D6429AA}">
            <xm:f>NOT(ISERROR(SEARCH($M$74,M10)))</xm:f>
            <xm:f>$M$74</xm:f>
            <x14:dxf>
              <fill>
                <patternFill>
                  <bgColor rgb="FFFFC000"/>
                </patternFill>
              </fill>
            </x14:dxf>
          </x14:cfRule>
          <x14:cfRule type="containsText" priority="993" operator="containsText" id="{D8EC242D-A761-495E-A1B0-FC79A75D0275}">
            <xm:f>NOT(ISERROR(SEARCH($M$73,M10)))</xm:f>
            <xm:f>$M$73</xm:f>
            <x14:dxf>
              <fill>
                <patternFill>
                  <bgColor rgb="FFFFFF00"/>
                </patternFill>
              </fill>
            </x14:dxf>
          </x14:cfRule>
          <x14:cfRule type="containsText" priority="994" operator="containsText" id="{235D0EB2-AE07-4BDB-85B1-EF91B6A25584}">
            <xm:f>NOT(ISERROR(SEARCH($M$72,M10)))</xm:f>
            <xm:f>$M$72</xm:f>
            <x14:dxf>
              <fill>
                <patternFill>
                  <bgColor rgb="FF92D050"/>
                </patternFill>
              </fill>
            </x14:dxf>
          </x14:cfRule>
          <xm:sqref>M10:M15</xm:sqref>
        </x14:conditionalFormatting>
        <x14:conditionalFormatting xmlns:xm="http://schemas.microsoft.com/office/excel/2006/main">
          <x14:cfRule type="containsText" priority="987" operator="containsText" id="{4F025B90-FCDB-4554-80A4-1952FDD40B17}">
            <xm:f>NOT(ISERROR(SEARCH($M$75,M17)))</xm:f>
            <xm:f>$M$75</xm:f>
            <x14:dxf>
              <fill>
                <patternFill>
                  <bgColor rgb="FFFF0000"/>
                </patternFill>
              </fill>
            </x14:dxf>
          </x14:cfRule>
          <x14:cfRule type="containsText" priority="988" operator="containsText" id="{E62DD65C-C318-4215-93B5-47145D0F9847}">
            <xm:f>NOT(ISERROR(SEARCH($M$74,M17)))</xm:f>
            <xm:f>$M$74</xm:f>
            <x14:dxf>
              <fill>
                <patternFill>
                  <bgColor rgb="FFFFC000"/>
                </patternFill>
              </fill>
            </x14:dxf>
          </x14:cfRule>
          <x14:cfRule type="containsText" priority="989" operator="containsText" id="{EF27EB89-687F-4266-AA91-ECCB6EF2F429}">
            <xm:f>NOT(ISERROR(SEARCH($M$73,M17)))</xm:f>
            <xm:f>$M$73</xm:f>
            <x14:dxf>
              <fill>
                <patternFill>
                  <bgColor rgb="FFFFFF00"/>
                </patternFill>
              </fill>
            </x14:dxf>
          </x14:cfRule>
          <x14:cfRule type="containsText" priority="990" operator="containsText" id="{61992ABB-9C74-44D3-9495-EE92CA4B80C3}">
            <xm:f>NOT(ISERROR(SEARCH($M$72,M17)))</xm:f>
            <xm:f>$M$72</xm:f>
            <x14:dxf>
              <fill>
                <patternFill>
                  <bgColor rgb="FF92D050"/>
                </patternFill>
              </fill>
            </x14:dxf>
          </x14:cfRule>
          <xm:sqref>M17</xm:sqref>
        </x14:conditionalFormatting>
        <x14:conditionalFormatting xmlns:xm="http://schemas.microsoft.com/office/excel/2006/main">
          <x14:cfRule type="containsText" priority="655" operator="containsText" id="{325131D9-86F5-4E8A-B1BB-8964A8FE6304}">
            <xm:f>NOT(ISERROR(SEARCH($M$75,M19)))</xm:f>
            <xm:f>$M$75</xm:f>
            <x14:dxf>
              <fill>
                <patternFill>
                  <bgColor rgb="FFFF0000"/>
                </patternFill>
              </fill>
            </x14:dxf>
          </x14:cfRule>
          <x14:cfRule type="containsText" priority="656" operator="containsText" id="{5FD05518-9852-4BED-8B57-E32891904A8B}">
            <xm:f>NOT(ISERROR(SEARCH($M$74,M19)))</xm:f>
            <xm:f>$M$74</xm:f>
            <x14:dxf>
              <fill>
                <patternFill>
                  <bgColor rgb="FFFFC000"/>
                </patternFill>
              </fill>
            </x14:dxf>
          </x14:cfRule>
          <x14:cfRule type="containsText" priority="657" operator="containsText" id="{D96BEA8D-EDD2-4F1C-9D4F-84DAC4B6B26E}">
            <xm:f>NOT(ISERROR(SEARCH($M$73,M19)))</xm:f>
            <xm:f>$M$73</xm:f>
            <x14:dxf>
              <fill>
                <patternFill>
                  <bgColor rgb="FFFFFF00"/>
                </patternFill>
              </fill>
            </x14:dxf>
          </x14:cfRule>
          <x14:cfRule type="containsText" priority="658" operator="containsText" id="{9B1A1106-13E4-4A13-942B-E6D21FD42C96}">
            <xm:f>NOT(ISERROR(SEARCH($M$72,M19)))</xm:f>
            <xm:f>$M$72</xm:f>
            <x14:dxf>
              <fill>
                <patternFill>
                  <bgColor rgb="FF92D050"/>
                </patternFill>
              </fill>
            </x14:dxf>
          </x14:cfRule>
          <xm:sqref>M19:M38</xm:sqref>
        </x14:conditionalFormatting>
        <x14:conditionalFormatting xmlns:xm="http://schemas.microsoft.com/office/excel/2006/main">
          <x14:cfRule type="containsText" priority="71" operator="containsText" id="{15C02803-291A-46BB-B66F-608EA4AA000E}">
            <xm:f>NOT(ISERROR(SEARCH($M$75,M40)))</xm:f>
            <xm:f>$M$75</xm:f>
            <x14:dxf>
              <fill>
                <patternFill>
                  <bgColor rgb="FFFF0000"/>
                </patternFill>
              </fill>
            </x14:dxf>
          </x14:cfRule>
          <x14:cfRule type="containsText" priority="72" operator="containsText" id="{3360891B-E5DA-4678-A3C5-F17B54ED7526}">
            <xm:f>NOT(ISERROR(SEARCH($M$74,M40)))</xm:f>
            <xm:f>$M$74</xm:f>
            <x14:dxf>
              <fill>
                <patternFill>
                  <bgColor rgb="FFFFC000"/>
                </patternFill>
              </fill>
            </x14:dxf>
          </x14:cfRule>
          <x14:cfRule type="containsText" priority="73" operator="containsText" id="{A36C58F5-D9F6-4A8D-AC14-DD69D4DA97A7}">
            <xm:f>NOT(ISERROR(SEARCH($M$73,M40)))</xm:f>
            <xm:f>$M$73</xm:f>
            <x14:dxf>
              <fill>
                <patternFill>
                  <bgColor rgb="FFFFFF00"/>
                </patternFill>
              </fill>
            </x14:dxf>
          </x14:cfRule>
          <x14:cfRule type="containsText" priority="74" operator="containsText" id="{49FCCCA9-5F75-4AF5-8323-2DC768E3918B}">
            <xm:f>NOT(ISERROR(SEARCH($M$72,M40)))</xm:f>
            <xm:f>$M$72</xm:f>
            <x14:dxf>
              <fill>
                <patternFill>
                  <bgColor rgb="FF92D050"/>
                </patternFill>
              </fill>
            </x14:dxf>
          </x14:cfRule>
          <xm:sqref>M40:M51</xm:sqref>
        </x14:conditionalFormatting>
        <x14:conditionalFormatting xmlns:xm="http://schemas.microsoft.com/office/excel/2006/main">
          <x14:cfRule type="containsText" priority="294" operator="containsText" id="{5989C687-9818-4673-8840-C66046C86590}">
            <xm:f>NOT(ISERROR(SEARCH($M$75,M53)))</xm:f>
            <xm:f>$M$75</xm:f>
            <x14:dxf>
              <fill>
                <patternFill>
                  <bgColor rgb="FFFF0000"/>
                </patternFill>
              </fill>
            </x14:dxf>
          </x14:cfRule>
          <x14:cfRule type="containsText" priority="295" operator="containsText" id="{25C68DA5-7A9E-4233-A174-1CA46F149509}">
            <xm:f>NOT(ISERROR(SEARCH($M$74,M53)))</xm:f>
            <xm:f>$M$74</xm:f>
            <x14:dxf>
              <fill>
                <patternFill>
                  <bgColor rgb="FFFFC000"/>
                </patternFill>
              </fill>
            </x14:dxf>
          </x14:cfRule>
          <x14:cfRule type="containsText" priority="296" operator="containsText" id="{9964F960-1FB0-4F9B-B15E-CFF6D38819A7}">
            <xm:f>NOT(ISERROR(SEARCH($M$73,M53)))</xm:f>
            <xm:f>$M$73</xm:f>
            <x14:dxf>
              <fill>
                <patternFill>
                  <bgColor rgb="FFFFFF00"/>
                </patternFill>
              </fill>
            </x14:dxf>
          </x14:cfRule>
          <x14:cfRule type="containsText" priority="297" operator="containsText" id="{DE808BC9-93B2-48F1-98BD-AB02A6C67D55}">
            <xm:f>NOT(ISERROR(SEARCH($M$72,M53)))</xm:f>
            <xm:f>$M$72</xm:f>
            <x14:dxf>
              <fill>
                <patternFill>
                  <bgColor rgb="FF92D050"/>
                </patternFill>
              </fill>
            </x14:dxf>
          </x14:cfRule>
          <xm:sqref>M53:M54</xm:sqref>
        </x14:conditionalFormatting>
        <x14:conditionalFormatting xmlns:xm="http://schemas.microsoft.com/office/excel/2006/main">
          <x14:cfRule type="containsText" priority="181" operator="containsText" id="{349198D5-56C5-427B-B6DB-0D7D2D1034E1}">
            <xm:f>NOT(ISERROR(SEARCH($M$75,M56)))</xm:f>
            <xm:f>$M$75</xm:f>
            <x14:dxf>
              <fill>
                <patternFill>
                  <bgColor rgb="FFFF0000"/>
                </patternFill>
              </fill>
            </x14:dxf>
          </x14:cfRule>
          <x14:cfRule type="containsText" priority="182" operator="containsText" id="{D8F00BFF-1C08-4EDB-89B7-05C39056DEC0}">
            <xm:f>NOT(ISERROR(SEARCH($M$74,M56)))</xm:f>
            <xm:f>$M$74</xm:f>
            <x14:dxf>
              <fill>
                <patternFill>
                  <bgColor rgb="FFFFC000"/>
                </patternFill>
              </fill>
            </x14:dxf>
          </x14:cfRule>
          <x14:cfRule type="containsText" priority="183" operator="containsText" id="{DFAF2EB6-46BE-4901-9DA2-BAD3B1B5F1AB}">
            <xm:f>NOT(ISERROR(SEARCH($M$73,M56)))</xm:f>
            <xm:f>$M$73</xm:f>
            <x14:dxf>
              <fill>
                <patternFill>
                  <bgColor rgb="FFFFFF00"/>
                </patternFill>
              </fill>
            </x14:dxf>
          </x14:cfRule>
          <x14:cfRule type="containsText" priority="184" operator="containsText" id="{7FF4970A-B4CC-4F56-A5D1-B54F4DACB266}">
            <xm:f>NOT(ISERROR(SEARCH($M$72,M56)))</xm:f>
            <xm:f>$M$72</xm:f>
            <x14:dxf>
              <fill>
                <patternFill>
                  <bgColor rgb="FF92D050"/>
                </patternFill>
              </fill>
            </x14:dxf>
          </x14:cfRule>
          <xm:sqref>M56:M60</xm:sqref>
        </x14:conditionalFormatting>
        <x14:conditionalFormatting xmlns:xm="http://schemas.microsoft.com/office/excel/2006/main">
          <x14:cfRule type="containsText" priority="113" operator="containsText" id="{8A606BB9-6EE3-4E4D-BC3A-EBADA03A7049}">
            <xm:f>NOT(ISERROR(SEARCH($M$75,M62)))</xm:f>
            <xm:f>$M$75</xm:f>
            <x14:dxf>
              <fill>
                <patternFill>
                  <bgColor rgb="FFFF0000"/>
                </patternFill>
              </fill>
            </x14:dxf>
          </x14:cfRule>
          <x14:cfRule type="containsText" priority="114" operator="containsText" id="{CEB23C24-5BCB-4935-B7BB-F001BA23E6B5}">
            <xm:f>NOT(ISERROR(SEARCH($M$74,M62)))</xm:f>
            <xm:f>$M$74</xm:f>
            <x14:dxf>
              <fill>
                <patternFill>
                  <bgColor rgb="FFFFC000"/>
                </patternFill>
              </fill>
            </x14:dxf>
          </x14:cfRule>
          <x14:cfRule type="containsText" priority="115" operator="containsText" id="{51AE3520-45DA-45E6-A901-B4B7DAEE1699}">
            <xm:f>NOT(ISERROR(SEARCH($M$73,M62)))</xm:f>
            <xm:f>$M$73</xm:f>
            <x14:dxf>
              <fill>
                <patternFill>
                  <bgColor rgb="FFFFFF00"/>
                </patternFill>
              </fill>
            </x14:dxf>
          </x14:cfRule>
          <x14:cfRule type="containsText" priority="116" operator="containsText" id="{BC001309-1C6B-4B95-A8B7-6DFF458E68BD}">
            <xm:f>NOT(ISERROR(SEARCH($M$72,M62)))</xm:f>
            <xm:f>$M$72</xm:f>
            <x14:dxf>
              <fill>
                <patternFill>
                  <bgColor rgb="FF92D050"/>
                </patternFill>
              </fill>
            </x14:dxf>
          </x14:cfRule>
          <xm:sqref>M62:M68</xm:sqref>
        </x14:conditionalFormatting>
        <x14:conditionalFormatting xmlns:xm="http://schemas.microsoft.com/office/excel/2006/main">
          <x14:cfRule type="containsText" priority="562" operator="containsText" id="{A5304C5E-F1A8-4B57-90ED-40B2F682B8A1}">
            <xm:f>NOT(ISERROR(SEARCH($I$72,X10)))</xm:f>
            <xm:f>$I$72</xm:f>
            <x14:dxf>
              <fill>
                <patternFill>
                  <fgColor rgb="FF92D050"/>
                  <bgColor rgb="FF92D050"/>
                </patternFill>
              </fill>
            </x14:dxf>
          </x14:cfRule>
          <x14:cfRule type="containsText" priority="563" operator="containsText" id="{A7CDF6CF-DA2A-4E68-9917-F77B45FC7639}">
            <xm:f>NOT(ISERROR(SEARCH($I$73,X10)))</xm:f>
            <xm:f>$I$73</xm:f>
            <x14:dxf>
              <fill>
                <patternFill>
                  <bgColor rgb="FF00B050"/>
                </patternFill>
              </fill>
            </x14:dxf>
          </x14:cfRule>
          <x14:cfRule type="containsText" priority="564" operator="containsText" id="{13EA38FA-F353-4E0B-AED4-4F6FBFA71CC1}">
            <xm:f>NOT(ISERROR(SEARCH($I$76,X10)))</xm:f>
            <xm:f>$I$76</xm:f>
            <x14:dxf>
              <fill>
                <patternFill>
                  <bgColor rgb="FFFF0000"/>
                </patternFill>
              </fill>
            </x14:dxf>
          </x14:cfRule>
          <x14:cfRule type="containsText" priority="565" operator="containsText" id="{0871B191-5302-4347-A1E9-53824799C90D}">
            <xm:f>NOT(ISERROR(SEARCH($I$75,X10)))</xm:f>
            <xm:f>$I$75</xm:f>
            <x14:dxf>
              <fill>
                <patternFill>
                  <fgColor rgb="FFFFC000"/>
                  <bgColor rgb="FFFFC000"/>
                </patternFill>
              </fill>
            </x14:dxf>
          </x14:cfRule>
          <x14:cfRule type="containsText" priority="566" operator="containsText" id="{96FA1C3D-2FF4-4FEE-BF09-94F0218FF86F}">
            <xm:f>NOT(ISERROR(SEARCH($I$74,X10)))</xm:f>
            <xm:f>$I$74</xm:f>
            <x14:dxf>
              <fill>
                <patternFill>
                  <fgColor rgb="FFFFFF00"/>
                  <bgColor rgb="FFFFFF00"/>
                </patternFill>
              </fill>
            </x14:dxf>
          </x14:cfRule>
          <x14:cfRule type="containsText" priority="567" operator="containsText" id="{0AD60314-C77B-4520-B9E9-1F1A7E112165}">
            <xm:f>NOT(ISERROR(SEARCH($I$73,X10)))</xm:f>
            <xm:f>$I$73</xm:f>
            <x14:dxf>
              <fill>
                <patternFill>
                  <bgColor theme="0" tint="-0.14996795556505021"/>
                </patternFill>
              </fill>
            </x14:dxf>
          </x14:cfRule>
          <x14:cfRule type="cellIs" priority="568" operator="equal" id="{1ADD1CD4-E9EC-49C7-AD2B-9EBBCF09C8B8}">
            <xm:f>'Tabla probabiidad'!$B$5</xm:f>
            <x14:dxf>
              <fill>
                <patternFill>
                  <fgColor theme="6"/>
                </patternFill>
              </fill>
            </x14:dxf>
          </x14:cfRule>
          <x14:cfRule type="cellIs" priority="569" operator="equal" id="{4E754CB3-C0FB-42D5-BAA4-373483EA3B2C}">
            <xm:f>'Tabla probabiidad'!$B$5</xm:f>
            <x14:dxf>
              <fill>
                <patternFill>
                  <fgColor rgb="FF92D050"/>
                  <bgColor theme="6" tint="0.59996337778862885"/>
                </patternFill>
              </fill>
            </x14:dxf>
          </x14:cfRule>
          <xm:sqref>X10:X38</xm:sqref>
        </x14:conditionalFormatting>
        <x14:conditionalFormatting xmlns:xm="http://schemas.microsoft.com/office/excel/2006/main">
          <x14:cfRule type="containsText" priority="37" operator="containsText" id="{8F7C22CD-C0F1-47BE-97E3-E3CB1FE24926}">
            <xm:f>NOT(ISERROR(SEARCH($I$72,X40)))</xm:f>
            <xm:f>$I$72</xm:f>
            <x14:dxf>
              <fill>
                <patternFill>
                  <fgColor rgb="FF92D050"/>
                  <bgColor rgb="FF92D050"/>
                </patternFill>
              </fill>
            </x14:dxf>
          </x14:cfRule>
          <x14:cfRule type="containsText" priority="38" operator="containsText" id="{44F48F3F-535C-4671-A84D-EB40C35F1F5F}">
            <xm:f>NOT(ISERROR(SEARCH($I$73,X40)))</xm:f>
            <xm:f>$I$73</xm:f>
            <x14:dxf>
              <fill>
                <patternFill>
                  <bgColor rgb="FF00B050"/>
                </patternFill>
              </fill>
            </x14:dxf>
          </x14:cfRule>
          <x14:cfRule type="containsText" priority="39" operator="containsText" id="{1F9C3729-58CD-4818-8462-AF76D6A6770F}">
            <xm:f>NOT(ISERROR(SEARCH($I$76,X40)))</xm:f>
            <xm:f>$I$76</xm:f>
            <x14:dxf>
              <fill>
                <patternFill>
                  <bgColor rgb="FFFF0000"/>
                </patternFill>
              </fill>
            </x14:dxf>
          </x14:cfRule>
          <x14:cfRule type="containsText" priority="40" operator="containsText" id="{62192892-5BDD-48D1-9EDB-9F11851684FB}">
            <xm:f>NOT(ISERROR(SEARCH($I$75,X40)))</xm:f>
            <xm:f>$I$75</xm:f>
            <x14:dxf>
              <fill>
                <patternFill>
                  <fgColor rgb="FFFFC000"/>
                  <bgColor rgb="FFFFC000"/>
                </patternFill>
              </fill>
            </x14:dxf>
          </x14:cfRule>
          <x14:cfRule type="containsText" priority="41" operator="containsText" id="{63282C98-6349-45EB-B0A4-170236C1F5AF}">
            <xm:f>NOT(ISERROR(SEARCH($I$74,X40)))</xm:f>
            <xm:f>$I$74</xm:f>
            <x14:dxf>
              <fill>
                <patternFill>
                  <fgColor rgb="FFFFFF00"/>
                  <bgColor rgb="FFFFFF00"/>
                </patternFill>
              </fill>
            </x14:dxf>
          </x14:cfRule>
          <x14:cfRule type="containsText" priority="42" operator="containsText" id="{3FEF45F2-FF96-409C-A16F-CE474F5741FD}">
            <xm:f>NOT(ISERROR(SEARCH($I$73,X40)))</xm:f>
            <xm:f>$I$73</xm:f>
            <x14:dxf>
              <fill>
                <patternFill>
                  <bgColor theme="0" tint="-0.14996795556505021"/>
                </patternFill>
              </fill>
            </x14:dxf>
          </x14:cfRule>
          <x14:cfRule type="cellIs" priority="43" operator="equal" id="{D5696284-6831-4626-9E35-B700207BEF56}">
            <xm:f>'Tabla probabiidad'!$B$5</xm:f>
            <x14:dxf>
              <fill>
                <patternFill>
                  <fgColor theme="6"/>
                </patternFill>
              </fill>
            </x14:dxf>
          </x14:cfRule>
          <x14:cfRule type="cellIs" priority="44" operator="equal" id="{E76CD68B-DC17-4D05-ABE7-580A303D083A}">
            <xm:f>'Tabla probabiidad'!$B$5</xm:f>
            <x14:dxf>
              <fill>
                <patternFill>
                  <fgColor rgb="FF92D050"/>
                  <bgColor theme="6" tint="0.59996337778862885"/>
                </patternFill>
              </fill>
            </x14:dxf>
          </x14:cfRule>
          <xm:sqref>X40:X51</xm:sqref>
        </x14:conditionalFormatting>
        <x14:conditionalFormatting xmlns:xm="http://schemas.microsoft.com/office/excel/2006/main">
          <x14:cfRule type="containsText" priority="321" operator="containsText" id="{ECEA8CA6-6660-49A0-B583-A4F365F4AD8A}">
            <xm:f>NOT(ISERROR(SEARCH($I$72,X53)))</xm:f>
            <xm:f>$I$72</xm:f>
            <x14:dxf>
              <fill>
                <patternFill>
                  <fgColor rgb="FF92D050"/>
                  <bgColor rgb="FF92D050"/>
                </patternFill>
              </fill>
            </x14:dxf>
          </x14:cfRule>
          <x14:cfRule type="containsText" priority="322" operator="containsText" id="{0463AC1B-F64C-4C86-A854-48DF5BF79847}">
            <xm:f>NOT(ISERROR(SEARCH($I$73,X53)))</xm:f>
            <xm:f>$I$73</xm:f>
            <x14:dxf>
              <fill>
                <patternFill>
                  <bgColor rgb="FF00B050"/>
                </patternFill>
              </fill>
            </x14:dxf>
          </x14:cfRule>
          <x14:cfRule type="containsText" priority="323" operator="containsText" id="{BF097123-0E83-4B79-9F42-A4AAFACE41E9}">
            <xm:f>NOT(ISERROR(SEARCH($I$76,X53)))</xm:f>
            <xm:f>$I$76</xm:f>
            <x14:dxf>
              <fill>
                <patternFill>
                  <bgColor rgb="FFFF0000"/>
                </patternFill>
              </fill>
            </x14:dxf>
          </x14:cfRule>
          <x14:cfRule type="containsText" priority="324" operator="containsText" id="{6BF2EBC0-15CF-4DB8-BCB8-093F43DB7E6B}">
            <xm:f>NOT(ISERROR(SEARCH($I$75,X53)))</xm:f>
            <xm:f>$I$75</xm:f>
            <x14:dxf>
              <fill>
                <patternFill>
                  <fgColor rgb="FFFFC000"/>
                  <bgColor rgb="FFFFC000"/>
                </patternFill>
              </fill>
            </x14:dxf>
          </x14:cfRule>
          <x14:cfRule type="containsText" priority="325" operator="containsText" id="{4514C922-BA5D-49A3-B8A9-812EA8339FAC}">
            <xm:f>NOT(ISERROR(SEARCH($I$74,X53)))</xm:f>
            <xm:f>$I$74</xm:f>
            <x14:dxf>
              <fill>
                <patternFill>
                  <fgColor rgb="FFFFFF00"/>
                  <bgColor rgb="FFFFFF00"/>
                </patternFill>
              </fill>
            </x14:dxf>
          </x14:cfRule>
          <x14:cfRule type="containsText" priority="326" operator="containsText" id="{0446C1C7-7B30-4FD7-AF0F-B55973772B8F}">
            <xm:f>NOT(ISERROR(SEARCH($I$73,X53)))</xm:f>
            <xm:f>$I$73</xm:f>
            <x14:dxf>
              <fill>
                <patternFill>
                  <bgColor theme="0" tint="-0.14996795556505021"/>
                </patternFill>
              </fill>
            </x14:dxf>
          </x14:cfRule>
          <x14:cfRule type="cellIs" priority="327" operator="equal" id="{17209D54-5356-40B3-995F-46B0F251E9CE}">
            <xm:f>'Tabla probabiidad'!$B$5</xm:f>
            <x14:dxf>
              <fill>
                <patternFill>
                  <fgColor theme="6"/>
                </patternFill>
              </fill>
            </x14:dxf>
          </x14:cfRule>
          <x14:cfRule type="cellIs" priority="328" operator="equal" id="{D3724C7A-AD2B-4C99-A3A3-F763147EB850}">
            <xm:f>'Tabla probabiidad'!$B$5</xm:f>
            <x14:dxf>
              <fill>
                <patternFill>
                  <fgColor rgb="FF92D050"/>
                  <bgColor theme="6" tint="0.59996337778862885"/>
                </patternFill>
              </fill>
            </x14:dxf>
          </x14:cfRule>
          <xm:sqref>X53:X54</xm:sqref>
        </x14:conditionalFormatting>
        <x14:conditionalFormatting xmlns:xm="http://schemas.microsoft.com/office/excel/2006/main">
          <x14:cfRule type="containsText" priority="225" operator="containsText" id="{E38CAE4F-1F36-4179-AC7A-E4A4C012ECF1}">
            <xm:f>NOT(ISERROR(SEARCH($I$72,X56)))</xm:f>
            <xm:f>$I$72</xm:f>
            <x14:dxf>
              <fill>
                <patternFill>
                  <fgColor rgb="FF92D050"/>
                  <bgColor rgb="FF92D050"/>
                </patternFill>
              </fill>
            </x14:dxf>
          </x14:cfRule>
          <x14:cfRule type="containsText" priority="226" operator="containsText" id="{B13B1BEF-019A-4821-98FA-CCDD445F4BE7}">
            <xm:f>NOT(ISERROR(SEARCH($I$73,X56)))</xm:f>
            <xm:f>$I$73</xm:f>
            <x14:dxf>
              <fill>
                <patternFill>
                  <bgColor rgb="FF00B050"/>
                </patternFill>
              </fill>
            </x14:dxf>
          </x14:cfRule>
          <x14:cfRule type="containsText" priority="227" operator="containsText" id="{DEFAE648-1C68-4742-991F-469DBC1F1833}">
            <xm:f>NOT(ISERROR(SEARCH($I$76,X56)))</xm:f>
            <xm:f>$I$76</xm:f>
            <x14:dxf>
              <fill>
                <patternFill>
                  <bgColor rgb="FFFF0000"/>
                </patternFill>
              </fill>
            </x14:dxf>
          </x14:cfRule>
          <x14:cfRule type="containsText" priority="228" operator="containsText" id="{40BDE241-ABDE-4E05-BFD1-1C09A0A115B1}">
            <xm:f>NOT(ISERROR(SEARCH($I$75,X56)))</xm:f>
            <xm:f>$I$75</xm:f>
            <x14:dxf>
              <fill>
                <patternFill>
                  <fgColor rgb="FFFFC000"/>
                  <bgColor rgb="FFFFC000"/>
                </patternFill>
              </fill>
            </x14:dxf>
          </x14:cfRule>
          <x14:cfRule type="containsText" priority="229" operator="containsText" id="{B41BF212-B2C9-45EE-93BE-C0035D37D842}">
            <xm:f>NOT(ISERROR(SEARCH($I$74,X56)))</xm:f>
            <xm:f>$I$74</xm:f>
            <x14:dxf>
              <fill>
                <patternFill>
                  <fgColor rgb="FFFFFF00"/>
                  <bgColor rgb="FFFFFF00"/>
                </patternFill>
              </fill>
            </x14:dxf>
          </x14:cfRule>
          <x14:cfRule type="containsText" priority="230" operator="containsText" id="{D2A6953F-282E-42EA-8700-BEA14B570DAB}">
            <xm:f>NOT(ISERROR(SEARCH($I$73,X56)))</xm:f>
            <xm:f>$I$73</xm:f>
            <x14:dxf>
              <fill>
                <patternFill>
                  <bgColor theme="0" tint="-0.14996795556505021"/>
                </patternFill>
              </fill>
            </x14:dxf>
          </x14:cfRule>
          <x14:cfRule type="cellIs" priority="231" operator="equal" id="{A6040923-17CC-42DB-BF82-FBEE5E248645}">
            <xm:f>'Tabla probabiidad'!$B$5</xm:f>
            <x14:dxf>
              <fill>
                <patternFill>
                  <fgColor theme="6"/>
                </patternFill>
              </fill>
            </x14:dxf>
          </x14:cfRule>
          <x14:cfRule type="cellIs" priority="232" operator="equal" id="{C269E463-5E31-45CA-BC03-5FE1E2FC8EC5}">
            <xm:f>'Tabla probabiidad'!$B$5</xm:f>
            <x14:dxf>
              <fill>
                <patternFill>
                  <fgColor rgb="FF92D050"/>
                  <bgColor theme="6" tint="0.59996337778862885"/>
                </patternFill>
              </fill>
            </x14:dxf>
          </x14:cfRule>
          <xm:sqref>X56:X59</xm:sqref>
        </x14:conditionalFormatting>
        <x14:conditionalFormatting xmlns:xm="http://schemas.microsoft.com/office/excel/2006/main">
          <x14:cfRule type="containsText" priority="159" operator="containsText" id="{817B7102-18CE-4A8E-BC72-1211A674815F}">
            <xm:f>NOT(ISERROR(SEARCH($H$25,X64)))</xm:f>
            <xm:f>$H$25</xm:f>
            <x14:dxf>
              <fill>
                <patternFill>
                  <bgColor rgb="FFFF0000"/>
                </patternFill>
              </fill>
            </x14:dxf>
          </x14:cfRule>
          <x14:cfRule type="containsText" priority="160" operator="containsText" id="{9EC82029-DF2B-4BC5-90B3-F27E9E734212}">
            <xm:f>NOT(ISERROR(SEARCH($H$24,X64)))</xm:f>
            <xm:f>$H$24</xm:f>
            <x14:dxf>
              <fill>
                <patternFill>
                  <bgColor rgb="FFFFC000"/>
                </patternFill>
              </fill>
            </x14:dxf>
          </x14:cfRule>
          <x14:cfRule type="containsText" priority="161" operator="containsText" id="{71F6D51C-A3EE-4886-BDCF-A7A6795CEDB1}">
            <xm:f>NOT(ISERROR(SEARCH($H$23,X64)))</xm:f>
            <xm:f>$H$23</xm:f>
            <x14:dxf>
              <fill>
                <patternFill>
                  <bgColor rgb="FFFFFF00"/>
                </patternFill>
              </fill>
            </x14:dxf>
          </x14:cfRule>
          <x14:cfRule type="containsText" priority="162" operator="containsText" id="{E6BA43FB-F598-4E59-87BE-42B90E96A719}">
            <xm:f>NOT(ISERROR(SEARCH($H$22,X64)))</xm:f>
            <xm:f>$H$22</xm:f>
            <x14:dxf>
              <fill>
                <patternFill>
                  <bgColor rgb="FF00B050"/>
                </patternFill>
              </fill>
            </x14:dxf>
          </x14:cfRule>
          <x14:cfRule type="containsText" priority="163" operator="containsText" id="{CF9776A5-EE6A-4BC0-8835-3A94E9217B33}">
            <xm:f>NOT(ISERROR(SEARCH($H$21,X64)))</xm:f>
            <xm:f>$H$21</xm:f>
            <x14:dxf>
              <fill>
                <patternFill>
                  <bgColor rgb="FFADDB7B"/>
                </patternFill>
              </fill>
            </x14:dxf>
          </x14:cfRule>
          <xm:sqref>X64:X66</xm:sqref>
        </x14:conditionalFormatting>
        <x14:conditionalFormatting xmlns:xm="http://schemas.microsoft.com/office/excel/2006/main">
          <x14:cfRule type="containsText" priority="1181" operator="containsText" id="{167DCD37-42E1-48C8-B04B-C85D3897359F}">
            <xm:f>NOT(ISERROR(SEARCH($I$72,X67)))</xm:f>
            <xm:f>$I$72</xm:f>
            <x14:dxf>
              <fill>
                <patternFill>
                  <fgColor rgb="FF92D050"/>
                  <bgColor rgb="FF92D050"/>
                </patternFill>
              </fill>
            </x14:dxf>
          </x14:cfRule>
          <x14:cfRule type="containsText" priority="1182" operator="containsText" id="{D0F1FBDF-DFB0-48A4-BF7E-FA53E4522EFF}">
            <xm:f>NOT(ISERROR(SEARCH($I$73,X67)))</xm:f>
            <xm:f>$I$73</xm:f>
            <x14:dxf>
              <fill>
                <patternFill>
                  <bgColor rgb="FF00B050"/>
                </patternFill>
              </fill>
            </x14:dxf>
          </x14:cfRule>
          <x14:cfRule type="containsText" priority="1183" operator="containsText" id="{8C43BDBF-2EE1-44F6-9F85-F42F77D7ED5D}">
            <xm:f>NOT(ISERROR(SEARCH($I$76,X67)))</xm:f>
            <xm:f>$I$76</xm:f>
            <x14:dxf>
              <fill>
                <patternFill>
                  <bgColor rgb="FFFF0000"/>
                </patternFill>
              </fill>
            </x14:dxf>
          </x14:cfRule>
          <x14:cfRule type="containsText" priority="1184" operator="containsText" id="{B9BECA2B-73AB-45D9-B66E-0C2FF5524269}">
            <xm:f>NOT(ISERROR(SEARCH($I$75,X67)))</xm:f>
            <xm:f>$I$75</xm:f>
            <x14:dxf>
              <fill>
                <patternFill>
                  <fgColor rgb="FFFFC000"/>
                  <bgColor rgb="FFFFC000"/>
                </patternFill>
              </fill>
            </x14:dxf>
          </x14:cfRule>
          <x14:cfRule type="containsText" priority="1185" operator="containsText" id="{AE844029-D711-486E-8E43-9000220FBE3A}">
            <xm:f>NOT(ISERROR(SEARCH($I$74,X67)))</xm:f>
            <xm:f>$I$74</xm:f>
            <x14:dxf>
              <fill>
                <patternFill>
                  <fgColor rgb="FFFFFF00"/>
                  <bgColor rgb="FFFFFF00"/>
                </patternFill>
              </fill>
            </x14:dxf>
          </x14:cfRule>
          <x14:cfRule type="containsText" priority="1186" operator="containsText" id="{043AF1A8-29FE-4FD5-BAED-E5186347342B}">
            <xm:f>NOT(ISERROR(SEARCH($I$73,X67)))</xm:f>
            <xm:f>$I$73</xm:f>
            <x14:dxf>
              <fill>
                <patternFill>
                  <bgColor theme="0" tint="-0.14996795556505021"/>
                </patternFill>
              </fill>
            </x14:dxf>
          </x14:cfRule>
          <x14:cfRule type="cellIs" priority="1187" operator="equal" id="{3625C757-433F-4140-80CC-113E91E5848B}">
            <xm:f>'Tabla probabiidad'!$B$5</xm:f>
            <x14:dxf>
              <fill>
                <patternFill>
                  <fgColor theme="6"/>
                </patternFill>
              </fill>
            </x14:dxf>
          </x14:cfRule>
          <x14:cfRule type="cellIs" priority="1188" operator="equal" id="{224CD97F-2650-4C29-B9C3-4C9045A04BBC}">
            <xm:f>'Tabla probabiidad'!$B$5</xm:f>
            <x14:dxf>
              <fill>
                <patternFill>
                  <fgColor rgb="FF92D050"/>
                  <bgColor theme="6" tint="0.59996337778862885"/>
                </patternFill>
              </fill>
            </x14:dxf>
          </x14:cfRule>
          <xm:sqref>X67:X68</xm:sqref>
        </x14:conditionalFormatting>
        <x14:conditionalFormatting xmlns:xm="http://schemas.microsoft.com/office/excel/2006/main">
          <x14:cfRule type="containsText" priority="490" operator="containsText" id="{3B6B188A-08FA-402C-B3AE-68A405B0E597}">
            <xm:f>NOT(ISERROR(SEARCH($K$76,Z10)))</xm:f>
            <xm:f>$K$76</xm:f>
            <x14:dxf>
              <fill>
                <patternFill>
                  <bgColor rgb="FFFF0000"/>
                </patternFill>
              </fill>
            </x14:dxf>
          </x14:cfRule>
          <x14:cfRule type="containsText" priority="491" operator="containsText" id="{A98D6B26-5436-4CFE-B6E0-E2DC5ECC0699}">
            <xm:f>NOT(ISERROR(SEARCH($K$75,Z10)))</xm:f>
            <xm:f>$K$75</xm:f>
            <x14:dxf>
              <fill>
                <patternFill>
                  <bgColor rgb="FFFFC000"/>
                </patternFill>
              </fill>
            </x14:dxf>
          </x14:cfRule>
          <x14:cfRule type="containsText" priority="492" operator="containsText" id="{71B7AD3B-5375-4BD4-979F-F8E9A9938803}">
            <xm:f>NOT(ISERROR(SEARCH($K$74,Z10)))</xm:f>
            <xm:f>$K$74</xm:f>
            <x14:dxf>
              <fill>
                <patternFill>
                  <bgColor rgb="FFFFFF00"/>
                </patternFill>
              </fill>
            </x14:dxf>
          </x14:cfRule>
          <x14:cfRule type="containsText" priority="493" operator="containsText" id="{DDBCAFBB-CDD6-4B74-9D4C-24711D1457AA}">
            <xm:f>NOT(ISERROR(SEARCH($K$73,Z10)))</xm:f>
            <xm:f>$K$73</xm:f>
            <x14:dxf>
              <fill>
                <patternFill>
                  <bgColor rgb="FF00B050"/>
                </patternFill>
              </fill>
            </x14:dxf>
          </x14:cfRule>
          <x14:cfRule type="containsText" priority="494" operator="containsText" id="{DEF7ADCC-11AC-43EE-9FE0-2F23698EB4C7}">
            <xm:f>NOT(ISERROR(SEARCH($K$72,Z10)))</xm:f>
            <xm:f>$K$72</xm:f>
            <x14:dxf>
              <fill>
                <patternFill>
                  <bgColor rgb="FF92D050"/>
                </patternFill>
              </fill>
            </x14:dxf>
          </x14:cfRule>
          <xm:sqref>Z10:Z38</xm:sqref>
        </x14:conditionalFormatting>
        <x14:conditionalFormatting xmlns:xm="http://schemas.microsoft.com/office/excel/2006/main">
          <x14:cfRule type="containsText" priority="45" operator="containsText" id="{CEADC785-C3A2-44D6-9B56-9097FEA7018B}">
            <xm:f>NOT(ISERROR(SEARCH($K$76,Z40)))</xm:f>
            <xm:f>$K$76</xm:f>
            <x14:dxf>
              <fill>
                <patternFill>
                  <bgColor rgb="FFFF0000"/>
                </patternFill>
              </fill>
            </x14:dxf>
          </x14:cfRule>
          <x14:cfRule type="containsText" priority="46" operator="containsText" id="{4F7FDE83-191A-4010-836C-12EFA04A079C}">
            <xm:f>NOT(ISERROR(SEARCH($K$75,Z40)))</xm:f>
            <xm:f>$K$75</xm:f>
            <x14:dxf>
              <fill>
                <patternFill>
                  <bgColor rgb="FFFFC000"/>
                </patternFill>
              </fill>
            </x14:dxf>
          </x14:cfRule>
          <x14:cfRule type="containsText" priority="47" operator="containsText" id="{666519A9-C439-4B19-B0F6-0C1773DAC799}">
            <xm:f>NOT(ISERROR(SEARCH($K$74,Z40)))</xm:f>
            <xm:f>$K$74</xm:f>
            <x14:dxf>
              <fill>
                <patternFill>
                  <bgColor rgb="FFFFFF00"/>
                </patternFill>
              </fill>
            </x14:dxf>
          </x14:cfRule>
          <x14:cfRule type="containsText" priority="48" operator="containsText" id="{3BF7E852-1028-437D-9311-5A40DD1BC65B}">
            <xm:f>NOT(ISERROR(SEARCH($K$73,Z40)))</xm:f>
            <xm:f>$K$73</xm:f>
            <x14:dxf>
              <fill>
                <patternFill>
                  <bgColor rgb="FF00B050"/>
                </patternFill>
              </fill>
            </x14:dxf>
          </x14:cfRule>
          <x14:cfRule type="containsText" priority="49" operator="containsText" id="{4337DFB9-3F50-4575-A3F7-2E5A696F601F}">
            <xm:f>NOT(ISERROR(SEARCH($K$72,Z40)))</xm:f>
            <xm:f>$K$72</xm:f>
            <x14:dxf>
              <fill>
                <patternFill>
                  <bgColor rgb="FF92D050"/>
                </patternFill>
              </fill>
            </x14:dxf>
          </x14:cfRule>
          <xm:sqref>Z40:Z46</xm:sqref>
        </x14:conditionalFormatting>
        <x14:conditionalFormatting xmlns:xm="http://schemas.microsoft.com/office/excel/2006/main">
          <x14:cfRule type="containsText" priority="379" operator="containsText" id="{2F95D306-170B-4CE3-9212-12EBA71E40F8}">
            <xm:f>NOT(ISERROR(SEARCH($K$27,Z47)))</xm:f>
            <xm:f>$K$27</xm:f>
            <x14:dxf>
              <fill>
                <patternFill>
                  <bgColor rgb="FFFF0000"/>
                </patternFill>
              </fill>
            </x14:dxf>
          </x14:cfRule>
          <x14:cfRule type="containsText" priority="380" operator="containsText" id="{58F07615-A9C0-4BC0-AC56-A1B5BFE0908C}">
            <xm:f>NOT(ISERROR(SEARCH($K$26,Z47)))</xm:f>
            <xm:f>$K$26</xm:f>
            <x14:dxf>
              <fill>
                <patternFill>
                  <bgColor rgb="FFFFC000"/>
                </patternFill>
              </fill>
            </x14:dxf>
          </x14:cfRule>
          <x14:cfRule type="containsText" priority="381" operator="containsText" id="{AE592BFD-ADAC-4A1A-AFAD-F3650701C03D}">
            <xm:f>NOT(ISERROR(SEARCH($K$25,Z47)))</xm:f>
            <xm:f>$K$25</xm:f>
            <x14:dxf>
              <fill>
                <patternFill>
                  <bgColor rgb="FFFFFF00"/>
                </patternFill>
              </fill>
            </x14:dxf>
          </x14:cfRule>
          <x14:cfRule type="containsText" priority="382" operator="containsText" id="{59128420-BF55-4CE5-9465-C49F5C7A3FAB}">
            <xm:f>NOT(ISERROR(SEARCH($K$24,Z47)))</xm:f>
            <xm:f>$K$24</xm:f>
            <x14:dxf>
              <fill>
                <patternFill>
                  <bgColor rgb="FF00B050"/>
                </patternFill>
              </fill>
            </x14:dxf>
          </x14:cfRule>
          <x14:cfRule type="containsText" priority="383" operator="containsText" id="{638C103C-BBB8-4B87-8E31-54D0B7B1F18C}">
            <xm:f>NOT(ISERROR(SEARCH($K$23,Z47)))</xm:f>
            <xm:f>$K$23</xm:f>
            <x14:dxf>
              <fill>
                <patternFill>
                  <bgColor rgb="FF92D050"/>
                </patternFill>
              </fill>
            </x14:dxf>
          </x14:cfRule>
          <xm:sqref>Z47:Z51</xm:sqref>
        </x14:conditionalFormatting>
        <x14:conditionalFormatting xmlns:xm="http://schemas.microsoft.com/office/excel/2006/main">
          <x14:cfRule type="containsText" priority="369" operator="containsText" id="{6C936FC7-9195-440E-BBF7-A455F23227AA}">
            <xm:f>NOT(ISERROR(SEARCH($K$27,Z53)))</xm:f>
            <xm:f>$K$27</xm:f>
            <x14:dxf>
              <fill>
                <patternFill>
                  <bgColor rgb="FFFF0000"/>
                </patternFill>
              </fill>
            </x14:dxf>
          </x14:cfRule>
          <x14:cfRule type="containsText" priority="370" operator="containsText" id="{848DDB32-1E19-48F5-9DA1-CDC5DDE332BA}">
            <xm:f>NOT(ISERROR(SEARCH($K$26,Z53)))</xm:f>
            <xm:f>$K$26</xm:f>
            <x14:dxf>
              <fill>
                <patternFill>
                  <bgColor rgb="FFFFC000"/>
                </patternFill>
              </fill>
            </x14:dxf>
          </x14:cfRule>
          <x14:cfRule type="containsText" priority="371" operator="containsText" id="{64541981-8094-47D4-B47A-C5F21913D99D}">
            <xm:f>NOT(ISERROR(SEARCH($K$25,Z53)))</xm:f>
            <xm:f>$K$25</xm:f>
            <x14:dxf>
              <fill>
                <patternFill>
                  <bgColor rgb="FFFFFF00"/>
                </patternFill>
              </fill>
            </x14:dxf>
          </x14:cfRule>
          <x14:cfRule type="containsText" priority="372" operator="containsText" id="{A25E3F3F-D0B9-44EF-A92E-E2B0AD6ED589}">
            <xm:f>NOT(ISERROR(SEARCH($K$24,Z53)))</xm:f>
            <xm:f>$K$24</xm:f>
            <x14:dxf>
              <fill>
                <patternFill>
                  <bgColor rgb="FF00B050"/>
                </patternFill>
              </fill>
            </x14:dxf>
          </x14:cfRule>
          <x14:cfRule type="containsText" priority="373" operator="containsText" id="{C72A51BA-B1B4-4211-B088-7B4778E0C1EE}">
            <xm:f>NOT(ISERROR(SEARCH($K$23,Z53)))</xm:f>
            <xm:f>$K$23</xm:f>
            <x14:dxf>
              <fill>
                <patternFill>
                  <bgColor rgb="FF92D050"/>
                </patternFill>
              </fill>
            </x14:dxf>
          </x14:cfRule>
          <xm:sqref>Z53:Z54</xm:sqref>
        </x14:conditionalFormatting>
        <x14:conditionalFormatting xmlns:xm="http://schemas.microsoft.com/office/excel/2006/main">
          <x14:cfRule type="containsText" priority="220" operator="containsText" id="{95889383-024A-49CA-BD39-CA52DB315DC4}">
            <xm:f>NOT(ISERROR(SEARCH($K$76,Z56)))</xm:f>
            <xm:f>$K$76</xm:f>
            <x14:dxf>
              <fill>
                <patternFill>
                  <bgColor rgb="FFFF0000"/>
                </patternFill>
              </fill>
            </x14:dxf>
          </x14:cfRule>
          <x14:cfRule type="containsText" priority="221" operator="containsText" id="{C85BA5A8-6439-401A-9238-E978E5E9AEFE}">
            <xm:f>NOT(ISERROR(SEARCH($K$75,Z56)))</xm:f>
            <xm:f>$K$75</xm:f>
            <x14:dxf>
              <fill>
                <patternFill>
                  <bgColor rgb="FFFFC000"/>
                </patternFill>
              </fill>
            </x14:dxf>
          </x14:cfRule>
          <x14:cfRule type="containsText" priority="222" operator="containsText" id="{99A3A85C-1FA6-484E-9240-6D9516F42CF4}">
            <xm:f>NOT(ISERROR(SEARCH($K$74,Z56)))</xm:f>
            <xm:f>$K$74</xm:f>
            <x14:dxf>
              <fill>
                <patternFill>
                  <bgColor rgb="FFFFFF00"/>
                </patternFill>
              </fill>
            </x14:dxf>
          </x14:cfRule>
          <x14:cfRule type="containsText" priority="223" operator="containsText" id="{67D8C5AA-E274-4CFB-B4F6-F806232EA2AF}">
            <xm:f>NOT(ISERROR(SEARCH($K$73,Z56)))</xm:f>
            <xm:f>$K$73</xm:f>
            <x14:dxf>
              <fill>
                <patternFill>
                  <bgColor rgb="FF00B050"/>
                </patternFill>
              </fill>
            </x14:dxf>
          </x14:cfRule>
          <x14:cfRule type="containsText" priority="224" operator="containsText" id="{42B36B8C-687C-49B2-AC49-711FA822B653}">
            <xm:f>NOT(ISERROR(SEARCH($K$72,Z56)))</xm:f>
            <xm:f>$K$72</xm:f>
            <x14:dxf>
              <fill>
                <patternFill>
                  <bgColor rgb="FF92D050"/>
                </patternFill>
              </fill>
            </x14:dxf>
          </x14:cfRule>
          <xm:sqref>Z56:Z59</xm:sqref>
        </x14:conditionalFormatting>
        <x14:conditionalFormatting xmlns:xm="http://schemas.microsoft.com/office/excel/2006/main">
          <x14:cfRule type="containsText" priority="144" operator="containsText" id="{0B2BE22D-A7E3-4DC8-9C24-1803CFF68A2E}">
            <xm:f>NOT(ISERROR(SEARCH($J$25,Z64)))</xm:f>
            <xm:f>$J$25</xm:f>
            <x14:dxf>
              <fill>
                <patternFill>
                  <bgColor rgb="FFFF0000"/>
                </patternFill>
              </fill>
            </x14:dxf>
          </x14:cfRule>
          <x14:cfRule type="containsText" priority="145" operator="containsText" id="{6953217D-080B-4153-A703-9736B05932C0}">
            <xm:f>NOT(ISERROR(SEARCH($J$24,Z64)))</xm:f>
            <xm:f>$J$24</xm:f>
            <x14:dxf>
              <fill>
                <patternFill>
                  <bgColor rgb="FFFFC000"/>
                </patternFill>
              </fill>
            </x14:dxf>
          </x14:cfRule>
          <x14:cfRule type="containsText" priority="146" operator="containsText" id="{2D4B15C7-EE2E-42D3-9197-742A1AB622D9}">
            <xm:f>NOT(ISERROR(SEARCH($J$23,Z64)))</xm:f>
            <xm:f>$J$23</xm:f>
            <x14:dxf>
              <fill>
                <patternFill>
                  <bgColor rgb="FFFFFF00"/>
                </patternFill>
              </fill>
            </x14:dxf>
          </x14:cfRule>
          <x14:cfRule type="containsText" priority="147" operator="containsText" id="{2FCB8C14-8CB5-4990-BACC-55A987D53572}">
            <xm:f>NOT(ISERROR(SEARCH($J$22,Z64)))</xm:f>
            <xm:f>$J$22</xm:f>
            <x14:dxf>
              <fill>
                <patternFill>
                  <bgColor rgb="FF00B050"/>
                </patternFill>
              </fill>
            </x14:dxf>
          </x14:cfRule>
          <x14:cfRule type="containsText" priority="148" operator="containsText" id="{0E8B0071-BAFA-4F05-949B-0882B89F43B1}">
            <xm:f>NOT(ISERROR(SEARCH($J$21,Z64)))</xm:f>
            <xm:f>$J$21</xm:f>
            <x14:dxf>
              <fill>
                <patternFill>
                  <bgColor rgb="FF92D050"/>
                </patternFill>
              </fill>
            </x14:dxf>
          </x14:cfRule>
          <xm:sqref>Z64:Z66</xm:sqref>
        </x14:conditionalFormatting>
        <x14:conditionalFormatting xmlns:xm="http://schemas.microsoft.com/office/excel/2006/main">
          <x14:cfRule type="containsText" priority="9" operator="containsText" id="{A4BFC354-FB42-4A38-98F8-89A86B8FC761}">
            <xm:f>NOT(ISERROR(SEARCH($M$75,AB12)))</xm:f>
            <xm:f>$M$75</xm:f>
            <x14:dxf>
              <fill>
                <patternFill>
                  <bgColor rgb="FFFF0000"/>
                </patternFill>
              </fill>
            </x14:dxf>
          </x14:cfRule>
          <x14:cfRule type="containsText" priority="10" operator="containsText" id="{2AFF25CD-3A38-4A50-90FB-EEF2C4A8B21B}">
            <xm:f>NOT(ISERROR(SEARCH($M$74,AB12)))</xm:f>
            <xm:f>$M$74</xm:f>
            <x14:dxf>
              <fill>
                <patternFill>
                  <bgColor rgb="FFFFC000"/>
                </patternFill>
              </fill>
            </x14:dxf>
          </x14:cfRule>
          <x14:cfRule type="containsText" priority="11" operator="containsText" id="{9825E751-89A2-4AD4-97C3-8DFD5A91DB6F}">
            <xm:f>NOT(ISERROR(SEARCH($M$73,AB12)))</xm:f>
            <xm:f>$M$73</xm:f>
            <x14:dxf>
              <fill>
                <patternFill>
                  <bgColor rgb="FFFFFF00"/>
                </patternFill>
              </fill>
            </x14:dxf>
          </x14:cfRule>
          <x14:cfRule type="containsText" priority="12" operator="containsText" id="{DFA8D66B-9586-4B93-BEB5-6C07032FBD47}">
            <xm:f>NOT(ISERROR(SEARCH($M$72,AB12)))</xm:f>
            <xm:f>$M$72</xm:f>
            <x14:dxf>
              <fill>
                <patternFill>
                  <bgColor rgb="FF92D050"/>
                </patternFill>
              </fill>
            </x14:dxf>
          </x14:cfRule>
          <xm:sqref>AB12:AB13</xm:sqref>
        </x14:conditionalFormatting>
        <x14:conditionalFormatting xmlns:xm="http://schemas.microsoft.com/office/excel/2006/main">
          <x14:cfRule type="containsText" priority="1" operator="containsText" id="{A9387CA8-5DE1-431C-8C29-DB75617A0250}">
            <xm:f>NOT(ISERROR(SEARCH($M$75,AB15)))</xm:f>
            <xm:f>$M$75</xm:f>
            <x14:dxf>
              <fill>
                <patternFill>
                  <bgColor rgb="FFFF0000"/>
                </patternFill>
              </fill>
            </x14:dxf>
          </x14:cfRule>
          <x14:cfRule type="containsText" priority="2" operator="containsText" id="{575270CB-1E6B-4341-A659-D326E23DF0D3}">
            <xm:f>NOT(ISERROR(SEARCH($M$74,AB15)))</xm:f>
            <xm:f>$M$74</xm:f>
            <x14:dxf>
              <fill>
                <patternFill>
                  <bgColor rgb="FFFFC000"/>
                </patternFill>
              </fill>
            </x14:dxf>
          </x14:cfRule>
          <x14:cfRule type="containsText" priority="3" operator="containsText" id="{9E8A330C-D840-4635-87A3-512A81F9B039}">
            <xm:f>NOT(ISERROR(SEARCH($M$73,AB15)))</xm:f>
            <xm:f>$M$73</xm:f>
            <x14:dxf>
              <fill>
                <patternFill>
                  <bgColor rgb="FFFFFF00"/>
                </patternFill>
              </fill>
            </x14:dxf>
          </x14:cfRule>
          <x14:cfRule type="containsText" priority="4" operator="containsText" id="{6F1ECDB8-BF47-42B4-AA9B-862E5D4442AB}">
            <xm:f>NOT(ISERROR(SEARCH($M$72,AB15)))</xm:f>
            <xm:f>$M$72</xm:f>
            <x14:dxf>
              <fill>
                <patternFill>
                  <bgColor rgb="FF92D050"/>
                </patternFill>
              </fill>
            </x14:dxf>
          </x14:cfRule>
          <xm:sqref>AB15:AB38</xm:sqref>
        </x14:conditionalFormatting>
        <x14:conditionalFormatting xmlns:xm="http://schemas.microsoft.com/office/excel/2006/main">
          <x14:cfRule type="containsText" priority="33" operator="containsText" id="{32232F46-7A54-4548-86CB-E98066534DAD}">
            <xm:f>NOT(ISERROR(SEARCH($M$75,AB40)))</xm:f>
            <xm:f>$M$75</xm:f>
            <x14:dxf>
              <fill>
                <patternFill>
                  <bgColor rgb="FFFF0000"/>
                </patternFill>
              </fill>
            </x14:dxf>
          </x14:cfRule>
          <x14:cfRule type="containsText" priority="34" operator="containsText" id="{DFE78659-D869-4D48-AEA5-E89C15534A8B}">
            <xm:f>NOT(ISERROR(SEARCH($M$74,AB40)))</xm:f>
            <xm:f>$M$74</xm:f>
            <x14:dxf>
              <fill>
                <patternFill>
                  <bgColor rgb="FFFFC000"/>
                </patternFill>
              </fill>
            </x14:dxf>
          </x14:cfRule>
          <x14:cfRule type="containsText" priority="35" operator="containsText" id="{1B010DAD-C068-4535-9E42-ADF4328A93D9}">
            <xm:f>NOT(ISERROR(SEARCH($M$73,AB40)))</xm:f>
            <xm:f>$M$73</xm:f>
            <x14:dxf>
              <fill>
                <patternFill>
                  <bgColor rgb="FFFFFF00"/>
                </patternFill>
              </fill>
            </x14:dxf>
          </x14:cfRule>
          <x14:cfRule type="containsText" priority="36" operator="containsText" id="{0E72782B-3643-492E-89CE-19013B466B1A}">
            <xm:f>NOT(ISERROR(SEARCH($M$72,AB40)))</xm:f>
            <xm:f>$M$72</xm:f>
            <x14:dxf>
              <fill>
                <patternFill>
                  <bgColor rgb="FF92D050"/>
                </patternFill>
              </fill>
            </x14:dxf>
          </x14:cfRule>
          <xm:sqref>AB40:AB51</xm:sqref>
        </x14:conditionalFormatting>
        <x14:conditionalFormatting xmlns:xm="http://schemas.microsoft.com/office/excel/2006/main">
          <x14:cfRule type="containsText" priority="282" operator="containsText" id="{56E330F6-00EF-4FB9-8502-D03DAA14CABE}">
            <xm:f>NOT(ISERROR(SEARCH($M$75,AB53)))</xm:f>
            <xm:f>$M$75</xm:f>
            <x14:dxf>
              <fill>
                <patternFill>
                  <bgColor rgb="FFFF0000"/>
                </patternFill>
              </fill>
            </x14:dxf>
          </x14:cfRule>
          <x14:cfRule type="containsText" priority="283" operator="containsText" id="{D0003EA3-13EA-4B83-B341-3EF0565690C6}">
            <xm:f>NOT(ISERROR(SEARCH($M$74,AB53)))</xm:f>
            <xm:f>$M$74</xm:f>
            <x14:dxf>
              <fill>
                <patternFill>
                  <bgColor rgb="FFFFC000"/>
                </patternFill>
              </fill>
            </x14:dxf>
          </x14:cfRule>
          <x14:cfRule type="containsText" priority="284" operator="containsText" id="{B6E83FAB-934E-45D1-9637-02BC47E3E568}">
            <xm:f>NOT(ISERROR(SEARCH($M$73,AB53)))</xm:f>
            <xm:f>$M$73</xm:f>
            <x14:dxf>
              <fill>
                <patternFill>
                  <bgColor rgb="FFFFFF00"/>
                </patternFill>
              </fill>
            </x14:dxf>
          </x14:cfRule>
          <x14:cfRule type="containsText" priority="285" operator="containsText" id="{A83DB198-7DD7-4AD3-8DCD-33F557456A68}">
            <xm:f>NOT(ISERROR(SEARCH($M$72,AB53)))</xm:f>
            <xm:f>$M$72</xm:f>
            <x14:dxf>
              <fill>
                <patternFill>
                  <bgColor rgb="FF92D050"/>
                </patternFill>
              </fill>
            </x14:dxf>
          </x14:cfRule>
          <xm:sqref>AB53:AB54</xm:sqref>
        </x14:conditionalFormatting>
        <x14:conditionalFormatting xmlns:xm="http://schemas.microsoft.com/office/excel/2006/main">
          <x14:cfRule type="containsText" priority="173" operator="containsText" id="{4377A7B9-D751-4419-A017-E3D2DF821E6E}">
            <xm:f>NOT(ISERROR(SEARCH($M$75,AB56)))</xm:f>
            <xm:f>$M$75</xm:f>
            <x14:dxf>
              <fill>
                <patternFill>
                  <bgColor rgb="FFFF0000"/>
                </patternFill>
              </fill>
            </x14:dxf>
          </x14:cfRule>
          <x14:cfRule type="containsText" priority="174" operator="containsText" id="{977FBC54-BFD7-4E82-97FA-D5D97771BD18}">
            <xm:f>NOT(ISERROR(SEARCH($M$74,AB56)))</xm:f>
            <xm:f>$M$74</xm:f>
            <x14:dxf>
              <fill>
                <patternFill>
                  <bgColor rgb="FFFFC000"/>
                </patternFill>
              </fill>
            </x14:dxf>
          </x14:cfRule>
          <x14:cfRule type="containsText" priority="175" operator="containsText" id="{D9D49E9E-2CF2-41AC-9B82-7A199D21B885}">
            <xm:f>NOT(ISERROR(SEARCH($M$73,AB56)))</xm:f>
            <xm:f>$M$73</xm:f>
            <x14:dxf>
              <fill>
                <patternFill>
                  <bgColor rgb="FFFFFF00"/>
                </patternFill>
              </fill>
            </x14:dxf>
          </x14:cfRule>
          <x14:cfRule type="containsText" priority="176" operator="containsText" id="{47598627-1754-4489-B813-426CF7D93F4C}">
            <xm:f>NOT(ISERROR(SEARCH($M$72,AB56)))</xm:f>
            <xm:f>$M$72</xm:f>
            <x14:dxf>
              <fill>
                <patternFill>
                  <bgColor rgb="FF92D050"/>
                </patternFill>
              </fill>
            </x14:dxf>
          </x14:cfRule>
          <xm:sqref>AB56:AB60</xm:sqref>
        </x14:conditionalFormatting>
        <x14:conditionalFormatting xmlns:xm="http://schemas.microsoft.com/office/excel/2006/main">
          <x14:cfRule type="containsText" priority="25" operator="containsText" id="{84DCF210-58A5-4C2E-BD6A-A1F25E4D0054}">
            <xm:f>NOT(ISERROR(SEARCH($M$75,AB62)))</xm:f>
            <xm:f>$M$75</xm:f>
            <x14:dxf>
              <fill>
                <patternFill>
                  <bgColor rgb="FFFF0000"/>
                </patternFill>
              </fill>
            </x14:dxf>
          </x14:cfRule>
          <x14:cfRule type="containsText" priority="26" operator="containsText" id="{A1F35CA4-267F-444D-B522-D0688C430451}">
            <xm:f>NOT(ISERROR(SEARCH($M$74,AB62)))</xm:f>
            <xm:f>$M$74</xm:f>
            <x14:dxf>
              <fill>
                <patternFill>
                  <bgColor rgb="FFFFC000"/>
                </patternFill>
              </fill>
            </x14:dxf>
          </x14:cfRule>
          <x14:cfRule type="containsText" priority="27" operator="containsText" id="{2A93D403-8CA5-4D60-91D7-71A08C03766F}">
            <xm:f>NOT(ISERROR(SEARCH($M$73,AB62)))</xm:f>
            <xm:f>$M$73</xm:f>
            <x14:dxf>
              <fill>
                <patternFill>
                  <bgColor rgb="FFFFFF00"/>
                </patternFill>
              </fill>
            </x14:dxf>
          </x14:cfRule>
          <x14:cfRule type="containsText" priority="28" operator="containsText" id="{E8C427C4-06E8-4743-B51C-3AE72874113D}">
            <xm:f>NOT(ISERROR(SEARCH($M$72,AB62)))</xm:f>
            <xm:f>$M$72</xm:f>
            <x14:dxf>
              <fill>
                <patternFill>
                  <bgColor rgb="FF92D050"/>
                </patternFill>
              </fill>
            </x14:dxf>
          </x14:cfRule>
          <xm:sqref>AB62:AB66</xm:sqref>
        </x14:conditionalFormatting>
      </x14:conditionalFormattings>
    </ext>
    <ext xmlns:x14="http://schemas.microsoft.com/office/spreadsheetml/2009/9/main" uri="{CCE6A557-97BC-4b89-ADB6-D9C93CAAB3DF}">
      <x14:dataValidations xmlns:xm="http://schemas.microsoft.com/office/excel/2006/main" count="26">
        <x14:dataValidation type="list" allowBlank="1" showInputMessage="1" showErrorMessage="1" xr:uid="{38941073-464F-4CAA-8BF0-896359C83CCF}">
          <x14:formula1>
            <xm:f>'E:\UAEOS\TRABAJO EN CASA\MAPAS DE RIESGOS\RIESGOS 2021\MAPAS DE RIESGOS DE PROCESO 2021\MAPAS DE RIESGOS GUIA 2021\[MAPA_RIESGOS_G_OCI_UAEOS.xlsx]Clasificacion riesgo'!#REF!</xm:f>
          </x14:formula1>
          <xm:sqref>G64:G66</xm:sqref>
        </x14:dataValidation>
        <x14:dataValidation type="list" allowBlank="1" showInputMessage="1" showErrorMessage="1" xr:uid="{E601FD3D-EED9-4815-A7E3-E510294276D3}">
          <x14:formula1>
            <xm:f>'E:\UAEOS\TRABAJO EN CASA\MAPAS DE RIESGOS\RIESGOS 2021\MAPAS DE RIESGOS DE PROCESO 2021\MAPAS DE RIESGOS GUIA 2021\[MAPA_RIESGOS_G_OCI_UAEOS.xlsx]Atributos controles'!#REF!</xm:f>
          </x14:formula1>
          <xm:sqref>U64:W66 R64:S66</xm:sqref>
        </x14:dataValidation>
        <x14:dataValidation type="list" allowBlank="1" showInputMessage="1" showErrorMessage="1" xr:uid="{87B86370-567D-42FF-835C-F00E03DEFE63}">
          <x14:formula1>
            <xm:f>'E:\UAEOS\TRABAJO EN CASA\MAPAS DE RIESGOS\RIESGOS 2021\MAPAS DE RIESGOS DE PROCESO 2021\MAPAS DE RIESGOS GUIA 2021\[MAPA_RIESGOS_G_MEJORAMIENTO_UAEOS_2021.xlsx]Atributos controles'!#REF!</xm:f>
          </x14:formula1>
          <xm:sqref>U60:W63 R60:S63</xm:sqref>
        </x14:dataValidation>
        <x14:dataValidation type="list" allowBlank="1" showInputMessage="1" showErrorMessage="1" xr:uid="{158722FB-6556-4B2C-97C8-262C24E0F1FE}">
          <x14:formula1>
            <xm:f>'E:\UAEOS\TRABAJO EN CASA\MAPAS DE RIESGOS\RIESGOS 2021\MAPAS DE RIESGOS DE PROCESO 2021\MAPAS DE RIESGOS GUIA 2021\[MAPA_RIESGOS_G_MEJORAMIENTO_UAEOS_2021.xlsx]Clasificacion riesgo'!#REF!</xm:f>
          </x14:formula1>
          <xm:sqref>G60 G62:G63</xm:sqref>
        </x14:dataValidation>
        <x14:dataValidation type="list" allowBlank="1" showInputMessage="1" showErrorMessage="1" xr:uid="{85FA7795-27AC-4353-A137-06B625298C9B}">
          <x14:formula1>
            <xm:f>'E:\UAEOS\TRABAJO EN CASA\MAPAS DE RIESGOS\RIESGOS 2021\MAPAS DE RIESGOS DE PROCESO 2021\MAPAS DE RIESGOS GUIA 2021\[MAPA_RIESGOS_G_CONTRACTUAL  JURIDICA_UAEOS_2021.xlsx]Atributos controles'!#REF!</xm:f>
          </x14:formula1>
          <xm:sqref>U53:V59 W47:W59 R53:S59</xm:sqref>
        </x14:dataValidation>
        <x14:dataValidation type="list" allowBlank="1" showInputMessage="1" showErrorMessage="1" xr:uid="{4DD7390D-58EA-4FCC-BBF3-4623FD3FB0BE}">
          <x14:formula1>
            <xm:f>'E:\UAEOS\TRABAJO EN CASA\MAPAS DE RIESGOS\RIESGOS 2021\MAPAS DE RIESGOS DE PROCESO 2021\MAPAS DE RIESGOS GUIA 2021\[MAPA_RIESGOS_G_CONTRACTUAL  JURIDICA_UAEOS_2021.xlsx]Clasificacion riesgo'!#REF!</xm:f>
          </x14:formula1>
          <xm:sqref>G53:G54 G47:G51 G56:G59</xm:sqref>
        </x14:dataValidation>
        <x14:dataValidation type="list" allowBlank="1" showInputMessage="1" showErrorMessage="1" xr:uid="{41F40D3B-FB95-4EF5-AF4C-D68E31C1FADC}">
          <x14:formula1>
            <xm:f>'E:\UAEOS\TRABAJO EN CASA\MAPAS DE RIESGOS\RIESGOS 2021\MAPAS DE RIESGOS DE PROCESO 2021\MAPAS DE RIESGOS GUIA 2021\[MAPA_RIESGOS_G_INFORMATICA_UAEOS_2021.xlsx]Atributos controles'!#REF!</xm:f>
          </x14:formula1>
          <xm:sqref>U43:W46 R43:S46</xm:sqref>
        </x14:dataValidation>
        <x14:dataValidation type="list" allowBlank="1" showInputMessage="1" showErrorMessage="1" xr:uid="{A14457CC-869C-46F9-908F-7D8B1ED70307}">
          <x14:formula1>
            <xm:f>'E:\UAEOS\TRABAJO EN CASA\MAPAS DE RIESGOS\RIESGOS 2021\MAPAS DE RIESGOS DE PROCESO 2021\MAPAS DE RIESGOS GUIA 2021\[MAPA_RIESGOS_G_INFORMATICA_UAEOS_2021.xlsx]Clasificacion riesgo'!#REF!</xm:f>
          </x14:formula1>
          <xm:sqref>G43:G46</xm:sqref>
        </x14:dataValidation>
        <x14:dataValidation type="list" allowBlank="1" showInputMessage="1" showErrorMessage="1" xr:uid="{E4A9B253-C534-4209-885B-EE5816A3544B}">
          <x14:formula1>
            <xm:f>'C:\Users\Jorge\Documents\UAEOS\TRABAJO EN CASA\MAPAS DE RIESGOS\RIESGOS 2021\MAPAS DE RIESGOS DE PROCESO 2021\MAPAS DE RIESGOS GUIA 2021\[MAPA_RIESGOS_G_CONOCIMIENTO_CIUDADANO_UAEOS.xlsx]Atributos controles'!#REF!</xm:f>
          </x14:formula1>
          <xm:sqref>R20:S24 U20:W24</xm:sqref>
        </x14:dataValidation>
        <x14:dataValidation type="list" allowBlank="1" showInputMessage="1" showErrorMessage="1" xr:uid="{BF6E09C3-63C1-43C2-9B7E-1F6660C91166}">
          <x14:formula1>
            <xm:f>'C:\Users\Jorge\Documents\UAEOS\TRABAJO EN CASA\MAPAS DE RIESGOS\RIESGOS 2021\MAPAS DE RIESGOS DE PROCESO 2021\MAPAS DE RIESGOS GUIA 2021\[MAPA_RIESGOS_G_CONOCIMIENTO_CIUDADANO_UAEOS.xlsx]Clasificacion riesgo'!#REF!</xm:f>
          </x14:formula1>
          <xm:sqref>G20:G24</xm:sqref>
        </x14:dataValidation>
        <x14:dataValidation type="list" allowBlank="1" showInputMessage="1" showErrorMessage="1" xr:uid="{EC62912F-B95A-48FF-B1C3-D1AFA2F019A2}">
          <x14:formula1>
            <xm:f>'E:\UAEOS\TRABAJO EN CASA\MAPAS DE RIESGOS\RIESGOS 2021\MAPAS DE RIESGOS DE PROCESO 2021\MAPAS DE RIESGOS GUIA 2021\[MAPA_RIESGOS_COMUNICACION_PRENSA_UAEOS_2021.xlsx]Clasificacion riesgo'!#REF!</xm:f>
          </x14:formula1>
          <xm:sqref>G30:G31</xm:sqref>
        </x14:dataValidation>
        <x14:dataValidation type="list" allowBlank="1" showInputMessage="1" showErrorMessage="1" xr:uid="{6783CA54-9027-4CE1-840A-56BAF69C0433}">
          <x14:formula1>
            <xm:f>'E:\UAEOS\TRABAJO EN CASA\MAPAS DE RIESGOS\RIESGOS 2021\MAPAS DE RIESGOS DE PROCESO 2021\MAPAS DE RIESGOS GUIA 2021\[MAPA_RIESGOS_COMUNICACION_PRENSA_UAEOS_2021.xlsx]Atributos controles'!#REF!</xm:f>
          </x14:formula1>
          <xm:sqref>U30:W31 R30:S31</xm:sqref>
        </x14:dataValidation>
        <x14:dataValidation type="list" allowBlank="1" showInputMessage="1" showErrorMessage="1" xr:uid="{5C5E0A38-B2BB-4EAE-B798-E4555352FFB1}">
          <x14:formula1>
            <xm:f>'E:\UAEOS\TRABAJO EN CASA\MAPAS DE RIESGOS\RIESGOS 2021\MAPAS DE RIESGOS DE PROCESO 2021\MAPAS DE RIESGOS GUIA 2021\[2020-11-10_Propuesta_Mapa_riesgos_RH_UAEOS.xlsx]Atributos controles'!#REF!</xm:f>
          </x14:formula1>
          <xm:sqref>U25:W29 R25:S29</xm:sqref>
        </x14:dataValidation>
        <x14:dataValidation type="list" allowBlank="1" showInputMessage="1" showErrorMessage="1" xr:uid="{ED6BFDDE-D651-4F29-A09A-3C876C223C68}">
          <x14:formula1>
            <xm:f>'E:\UAEOS\TRABAJO EN CASA\MAPAS DE RIESGOS\RIESGOS 2021\MAPAS DE RIESGOS DE PROCESO 2021\MAPAS DE RIESGOS GUIA 2021\[2020-11-10_Propuesta_Mapa_riesgos_RH_UAEOS.xlsx]Clasificacion riesgo'!#REF!</xm:f>
          </x14:formula1>
          <xm:sqref>G25:G29</xm:sqref>
        </x14:dataValidation>
        <x14:dataValidation type="list" allowBlank="1" showInputMessage="1" showErrorMessage="1" xr:uid="{3E46B158-E713-4156-8D6E-6E4ABF8652D4}">
          <x14:formula1>
            <xm:f>'E:\UAEOS\TRABAJO EN CASA\MAPAS DE RIESGOS\RIESGOS 2021\MAPAS DE RIESGOS DE PROCESO 2021\MAPAS DE RIESGOS GUIA 2021\[MAPA_RIESGOS_SEGUIMIENTO Y MEDICION_UAEOS_2021.xlsx]Clasificacion riesgo'!#REF!</xm:f>
          </x14:formula1>
          <xm:sqref>G17 G19</xm:sqref>
        </x14:dataValidation>
        <x14:dataValidation type="list" allowBlank="1" showInputMessage="1" showErrorMessage="1" xr:uid="{F3986C08-6242-4423-9651-720824A913BA}">
          <x14:formula1>
            <xm:f>'E:\UAEOS\TRABAJO EN CASA\MAPAS DE RIESGOS\RIESGOS 2021\MAPAS DE RIESGOS DE PROCESO 2021\MAPAS DE RIESGOS GUIA 2021\[MAPA_RIESGOS_SEGUIMIENTO Y MEDICION_UAEOS_2021.xlsx]Atributos controles'!#REF!</xm:f>
          </x14:formula1>
          <xm:sqref>U17:W19 R17:S19</xm:sqref>
        </x14:dataValidation>
        <x14:dataValidation type="list" allowBlank="1" showInputMessage="1" showErrorMessage="1" xr:uid="{1F3EA737-A269-4494-A8A9-67C0C0783A19}">
          <x14:formula1>
            <xm:f>'E:\UAEOS\TRABAJO EN CASA\MAPAS DE RIESGOS\RIESGOS 2021\MAPAS DE RIESGOS DE PROCESO 2021\MAPAS DE RIESGOS GUIA 2021\[MAPA_RIESGOS_PROGRAMAS Y PROYECTOS_UAEOS_2021.xlsx]Clasificacion riesgo'!#REF!</xm:f>
          </x14:formula1>
          <xm:sqref>G15</xm:sqref>
        </x14:dataValidation>
        <x14:dataValidation type="list" allowBlank="1" showInputMessage="1" showErrorMessage="1" xr:uid="{822AD6CA-FC3E-4692-BF67-B13A0C535ADC}">
          <x14:formula1>
            <xm:f>'E:\UAEOS\TRABAJO EN CASA\MAPAS DE RIESGOS\RIESGOS 2021\MAPAS DE RIESGOS DE PROCESO 2021\MAPAS DE RIESGOS GUIA 2021\[MAPA_RIESGOS_PROGRAMAS Y PROYECTOS_UAEOS_2021.xlsx]Atributos controles'!#REF!</xm:f>
          </x14:formula1>
          <xm:sqref>U15:W16 R15:S16</xm:sqref>
        </x14:dataValidation>
        <x14:dataValidation type="list" allowBlank="1" showInputMessage="1" showErrorMessage="1" xr:uid="{84BCAB5C-74E8-4517-8C50-E036237C0EA9}">
          <x14:formula1>
            <xm:f>'E:\UAEOS\TRABAJO EN CASA\MAPAS DE RIESGOS\RIESGOS 2021\MAPAS DE RIESGOS DE PROCESO 2021\MAPAS DE RIESGOS GUIA 2021\[MAPA_RIESGOS_PROGRAMAS Y PROYECTOS_UAEOS_2021.xlsx]Tabla probabiidad'!#REF!</xm:f>
          </x14:formula1>
          <xm:sqref>I14:I15</xm:sqref>
        </x14:dataValidation>
        <x14:dataValidation type="list" allowBlank="1" showInputMessage="1" showErrorMessage="1" xr:uid="{F0BBD172-D7E0-4D96-90C3-EA072A0105F9}">
          <x14:formula1>
            <xm:f>'Atributos controles'!$D$4:$D$6</xm:f>
          </x14:formula1>
          <xm:sqref>R10:R11</xm:sqref>
        </x14:dataValidation>
        <x14:dataValidation type="list" allowBlank="1" showInputMessage="1" showErrorMessage="1" xr:uid="{5AD039E4-3A11-46F2-9276-E52DB2B8922C}">
          <x14:formula1>
            <xm:f>'Atributos controles'!$D$7:$D$8</xm:f>
          </x14:formula1>
          <xm:sqref>S10:S11</xm:sqref>
        </x14:dataValidation>
        <x14:dataValidation type="list" allowBlank="1" showInputMessage="1" showErrorMessage="1" xr:uid="{196D927A-0A2F-4BB5-93F8-06AE957604AD}">
          <x14:formula1>
            <xm:f>'Atributos controles'!$D$9:$D$10</xm:f>
          </x14:formula1>
          <xm:sqref>U10:U11</xm:sqref>
        </x14:dataValidation>
        <x14:dataValidation type="list" allowBlank="1" showInputMessage="1" showErrorMessage="1" xr:uid="{C26DBC87-1536-4DB4-9EB5-524E36407148}">
          <x14:formula1>
            <xm:f>'Atributos controles'!$D$11:$D$12</xm:f>
          </x14:formula1>
          <xm:sqref>V10:V11</xm:sqref>
        </x14:dataValidation>
        <x14:dataValidation type="list" allowBlank="1" showInputMessage="1" showErrorMessage="1" xr:uid="{442F24BA-CB3E-4D5D-843A-E0FDB4177425}">
          <x14:formula1>
            <xm:f>'Atributos controles'!$D$13:$D$15</xm:f>
          </x14:formula1>
          <xm:sqref>W10:W11</xm:sqref>
        </x14:dataValidation>
        <x14:dataValidation type="list" allowBlank="1" showInputMessage="1" showErrorMessage="1" xr:uid="{DC18E19A-C79A-4AA8-9168-0E1FFC5F0CDB}">
          <x14:formula1>
            <xm:f>'Tabla probabiidad'!$B$5:$B$9</xm:f>
          </x14:formula1>
          <xm:sqref>I10:I13 I17 I19:I38 X53:X54 I53:I54 X56:X59 I56:I60 I40:I51 X40:X51 I62:I69 X67:X68 X10:X38</xm:sqref>
        </x14:dataValidation>
        <x14:dataValidation type="list" allowBlank="1" showInputMessage="1" showErrorMessage="1" xr:uid="{AFD84EDD-E324-4126-AEF8-18CFF81D0650}">
          <x14:formula1>
            <xm:f>'Clasificacion riesgo'!$B$3:$B$9</xm:f>
          </x14:formula1>
          <xm:sqref>G10:G11 G67:G68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2:G14"/>
  <sheetViews>
    <sheetView topLeftCell="A4"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2" spans="2:7" ht="18" x14ac:dyDescent="0.25">
      <c r="B2" s="70" t="s">
        <v>129</v>
      </c>
    </row>
    <row r="3" spans="2:7" ht="18" x14ac:dyDescent="0.25">
      <c r="B3" s="31"/>
    </row>
    <row r="4" spans="2:7" ht="25.5" x14ac:dyDescent="0.25">
      <c r="B4" s="32"/>
      <c r="C4" s="33" t="s">
        <v>92</v>
      </c>
      <c r="D4" s="33" t="s">
        <v>4</v>
      </c>
    </row>
    <row r="5" spans="2:7" ht="76.5" x14ac:dyDescent="0.25">
      <c r="B5" s="34" t="s">
        <v>93</v>
      </c>
      <c r="C5" s="35" t="s">
        <v>173</v>
      </c>
      <c r="D5" s="36">
        <v>0.2</v>
      </c>
    </row>
    <row r="6" spans="2:7" ht="76.5" x14ac:dyDescent="0.25">
      <c r="B6" s="37" t="s">
        <v>94</v>
      </c>
      <c r="C6" s="38" t="s">
        <v>174</v>
      </c>
      <c r="D6" s="39">
        <v>0.4</v>
      </c>
    </row>
    <row r="7" spans="2:7" ht="102" x14ac:dyDescent="0.25">
      <c r="B7" s="40" t="s">
        <v>195</v>
      </c>
      <c r="C7" s="38" t="s">
        <v>177</v>
      </c>
      <c r="D7" s="39">
        <v>0.6</v>
      </c>
    </row>
    <row r="8" spans="2:7" ht="102" x14ac:dyDescent="0.25">
      <c r="B8" s="41" t="s">
        <v>7</v>
      </c>
      <c r="C8" s="38" t="s">
        <v>175</v>
      </c>
      <c r="D8" s="39">
        <v>0.8</v>
      </c>
    </row>
    <row r="9" spans="2:7" ht="76.5" x14ac:dyDescent="0.25">
      <c r="B9" s="42" t="s">
        <v>95</v>
      </c>
      <c r="C9" s="38" t="s">
        <v>176</v>
      </c>
      <c r="D9" s="39">
        <v>1</v>
      </c>
    </row>
    <row r="11" spans="2:7" ht="15.75" x14ac:dyDescent="0.25">
      <c r="B11" s="43" t="s">
        <v>49</v>
      </c>
    </row>
    <row r="14" spans="2:7" x14ac:dyDescent="0.25">
      <c r="G14" s="76">
        <f>3661/365</f>
        <v>10.03013698630137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B1:F15"/>
  <sheetViews>
    <sheetView topLeftCell="A6" workbookViewId="0">
      <selection activeCell="B4" sqref="B4:B8"/>
    </sheetView>
  </sheetViews>
  <sheetFormatPr baseColWidth="10" defaultRowHeight="15" x14ac:dyDescent="0.25"/>
  <cols>
    <col min="2" max="2" width="31.140625" customWidth="1"/>
    <col min="3" max="3" width="42.5703125" customWidth="1"/>
    <col min="4" max="4" width="61.28515625" customWidth="1"/>
    <col min="6" max="6" width="11.85546875" bestFit="1" customWidth="1"/>
  </cols>
  <sheetData>
    <row r="1" spans="2:6" ht="18" x14ac:dyDescent="0.25">
      <c r="B1" s="70" t="s">
        <v>130</v>
      </c>
    </row>
    <row r="3" spans="2:6" ht="40.5" x14ac:dyDescent="0.25">
      <c r="B3" s="44"/>
      <c r="C3" s="45" t="s">
        <v>134</v>
      </c>
      <c r="D3" s="45" t="s">
        <v>96</v>
      </c>
    </row>
    <row r="4" spans="2:6" ht="40.5" x14ac:dyDescent="0.25">
      <c r="B4" s="46" t="s">
        <v>168</v>
      </c>
      <c r="C4" s="47" t="s">
        <v>178</v>
      </c>
      <c r="D4" s="47" t="s">
        <v>183</v>
      </c>
      <c r="E4" s="201">
        <v>5</v>
      </c>
      <c r="F4" s="201" t="str">
        <f>IF(E4&lt;=10,B4)</f>
        <v>Leve 20%</v>
      </c>
    </row>
    <row r="5" spans="2:6" ht="81" x14ac:dyDescent="0.25">
      <c r="B5" s="48" t="s">
        <v>257</v>
      </c>
      <c r="C5" s="49" t="s">
        <v>179</v>
      </c>
      <c r="D5" s="49" t="s">
        <v>184</v>
      </c>
      <c r="E5">
        <v>9</v>
      </c>
      <c r="F5" t="e">
        <f>IF(AND(E5&lt;=10,B4),Y=IF(E5&gt;10&lt;=50,B5))</f>
        <v>#NAME?</v>
      </c>
    </row>
    <row r="6" spans="2:6" ht="63" customHeight="1" x14ac:dyDescent="0.25">
      <c r="B6" s="199" t="s">
        <v>214</v>
      </c>
      <c r="C6" s="49" t="s">
        <v>180</v>
      </c>
      <c r="D6" s="49" t="s">
        <v>185</v>
      </c>
    </row>
    <row r="7" spans="2:6" ht="81" x14ac:dyDescent="0.25">
      <c r="B7" s="50" t="s">
        <v>97</v>
      </c>
      <c r="C7" s="49" t="s">
        <v>181</v>
      </c>
      <c r="D7" s="49" t="s">
        <v>186</v>
      </c>
    </row>
    <row r="8" spans="2:6" ht="81" x14ac:dyDescent="0.25">
      <c r="B8" s="51" t="s">
        <v>98</v>
      </c>
      <c r="C8" s="49" t="s">
        <v>182</v>
      </c>
      <c r="D8" s="49" t="s">
        <v>187</v>
      </c>
    </row>
    <row r="10" spans="2:6" ht="15.75" x14ac:dyDescent="0.25">
      <c r="B10" s="43" t="s">
        <v>49</v>
      </c>
    </row>
    <row r="12" spans="2:6" x14ac:dyDescent="0.25">
      <c r="D12" s="180">
        <f>902000*500</f>
        <v>451000000</v>
      </c>
    </row>
    <row r="14" spans="2:6" x14ac:dyDescent="0.25">
      <c r="D14">
        <f>365/2</f>
        <v>182.5</v>
      </c>
    </row>
    <row r="15" spans="2:6" x14ac:dyDescent="0.25">
      <c r="D15" s="77">
        <f>800000*156</f>
        <v>124800000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J19"/>
  <sheetViews>
    <sheetView topLeftCell="A4" workbookViewId="0">
      <selection activeCell="J6" sqref="J6:J7"/>
    </sheetView>
  </sheetViews>
  <sheetFormatPr baseColWidth="10" defaultRowHeight="15" x14ac:dyDescent="0.25"/>
  <cols>
    <col min="2" max="8" width="9.42578125" customWidth="1"/>
    <col min="9" max="9" width="4.42578125" customWidth="1"/>
  </cols>
  <sheetData>
    <row r="2" spans="2:10" ht="18" x14ac:dyDescent="0.25">
      <c r="B2" s="70" t="s">
        <v>258</v>
      </c>
    </row>
    <row r="4" spans="2:10" ht="18.75" customHeight="1" x14ac:dyDescent="0.25">
      <c r="B4" s="52"/>
      <c r="C4" s="52"/>
      <c r="D4" s="650" t="s">
        <v>2</v>
      </c>
      <c r="E4" s="650"/>
      <c r="F4" s="650"/>
      <c r="G4" s="650"/>
      <c r="H4" s="650"/>
      <c r="I4" s="52"/>
      <c r="J4" s="52"/>
    </row>
    <row r="5" spans="2:10" ht="15.75" thickBot="1" x14ac:dyDescent="0.3">
      <c r="B5" s="52"/>
      <c r="C5" s="53"/>
      <c r="D5" s="54"/>
      <c r="E5" s="54"/>
      <c r="F5" s="54"/>
      <c r="G5" s="54"/>
      <c r="H5" s="54"/>
      <c r="I5" s="52"/>
      <c r="J5" s="52"/>
    </row>
    <row r="6" spans="2:10" ht="26.25" customHeight="1" thickTop="1" x14ac:dyDescent="0.25">
      <c r="B6" s="651" t="s">
        <v>4</v>
      </c>
      <c r="C6" s="652" t="s">
        <v>136</v>
      </c>
      <c r="D6" s="633"/>
      <c r="E6" s="633"/>
      <c r="F6" s="633"/>
      <c r="G6" s="633"/>
      <c r="H6" s="635"/>
      <c r="I6" s="641"/>
      <c r="J6" s="646" t="s">
        <v>99</v>
      </c>
    </row>
    <row r="7" spans="2:10" ht="26.25" customHeight="1" thickBot="1" x14ac:dyDescent="0.3">
      <c r="B7" s="651"/>
      <c r="C7" s="639"/>
      <c r="D7" s="634"/>
      <c r="E7" s="634"/>
      <c r="F7" s="634"/>
      <c r="G7" s="634"/>
      <c r="H7" s="636"/>
      <c r="I7" s="641"/>
      <c r="J7" s="647"/>
    </row>
    <row r="8" spans="2:10" ht="25.5" customHeight="1" x14ac:dyDescent="0.25">
      <c r="B8" s="651"/>
      <c r="C8" s="639" t="s">
        <v>137</v>
      </c>
      <c r="D8" s="631"/>
      <c r="E8" s="631"/>
      <c r="F8" s="633"/>
      <c r="G8" s="633"/>
      <c r="H8" s="635"/>
      <c r="I8" s="641"/>
      <c r="J8" s="648" t="s">
        <v>100</v>
      </c>
    </row>
    <row r="9" spans="2:10" ht="15.75" thickBot="1" x14ac:dyDescent="0.3">
      <c r="B9" s="651"/>
      <c r="C9" s="640"/>
      <c r="D9" s="632"/>
      <c r="E9" s="632"/>
      <c r="F9" s="634"/>
      <c r="G9" s="634"/>
      <c r="H9" s="636"/>
      <c r="I9" s="641"/>
      <c r="J9" s="649"/>
    </row>
    <row r="10" spans="2:10" ht="25.5" customHeight="1" x14ac:dyDescent="0.25">
      <c r="B10" s="651"/>
      <c r="C10" s="638" t="s">
        <v>169</v>
      </c>
      <c r="D10" s="631"/>
      <c r="E10" s="631"/>
      <c r="F10" s="631"/>
      <c r="G10" s="644" t="s">
        <v>189</v>
      </c>
      <c r="H10" s="635"/>
      <c r="I10" s="641"/>
      <c r="J10" s="642" t="s">
        <v>101</v>
      </c>
    </row>
    <row r="11" spans="2:10" ht="15.75" thickBot="1" x14ac:dyDescent="0.3">
      <c r="B11" s="651"/>
      <c r="C11" s="640"/>
      <c r="D11" s="632"/>
      <c r="E11" s="632"/>
      <c r="F11" s="632"/>
      <c r="G11" s="645"/>
      <c r="H11" s="636"/>
      <c r="I11" s="641"/>
      <c r="J11" s="643"/>
    </row>
    <row r="12" spans="2:10" ht="25.5" customHeight="1" x14ac:dyDescent="0.25">
      <c r="B12" s="651"/>
      <c r="C12" s="638" t="s">
        <v>138</v>
      </c>
      <c r="D12" s="629"/>
      <c r="E12" s="631"/>
      <c r="F12" s="631"/>
      <c r="G12" s="633"/>
      <c r="H12" s="635"/>
      <c r="I12" s="641"/>
      <c r="J12" s="627" t="s">
        <v>102</v>
      </c>
    </row>
    <row r="13" spans="2:10" ht="15.75" thickBot="1" x14ac:dyDescent="0.3">
      <c r="B13" s="651"/>
      <c r="C13" s="640"/>
      <c r="D13" s="630"/>
      <c r="E13" s="632"/>
      <c r="F13" s="632"/>
      <c r="G13" s="634"/>
      <c r="H13" s="636"/>
      <c r="I13" s="641"/>
      <c r="J13" s="628"/>
    </row>
    <row r="14" spans="2:10" ht="25.5" customHeight="1" x14ac:dyDescent="0.25">
      <c r="B14" s="651"/>
      <c r="C14" s="638" t="s">
        <v>139</v>
      </c>
      <c r="D14" s="629"/>
      <c r="E14" s="629"/>
      <c r="F14" s="631"/>
      <c r="G14" s="633"/>
      <c r="H14" s="635"/>
      <c r="I14" s="637"/>
      <c r="J14" s="626"/>
    </row>
    <row r="15" spans="2:10" x14ac:dyDescent="0.25">
      <c r="B15" s="651"/>
      <c r="C15" s="639"/>
      <c r="D15" s="630"/>
      <c r="E15" s="630"/>
      <c r="F15" s="632"/>
      <c r="G15" s="634"/>
      <c r="H15" s="636"/>
      <c r="I15" s="637"/>
      <c r="J15" s="626"/>
    </row>
    <row r="16" spans="2:10" x14ac:dyDescent="0.25">
      <c r="B16" s="626"/>
      <c r="C16" s="626"/>
      <c r="D16" s="55" t="s">
        <v>167</v>
      </c>
      <c r="E16" s="55" t="s">
        <v>103</v>
      </c>
      <c r="F16" s="55" t="s">
        <v>101</v>
      </c>
      <c r="G16" s="55" t="s">
        <v>8</v>
      </c>
      <c r="H16" s="55" t="s">
        <v>104</v>
      </c>
      <c r="I16" s="626"/>
      <c r="J16" s="626"/>
    </row>
    <row r="17" spans="2:10" x14ac:dyDescent="0.25">
      <c r="B17" s="626"/>
      <c r="C17" s="626"/>
      <c r="D17" s="56">
        <v>0.2</v>
      </c>
      <c r="E17" s="56">
        <v>0.4</v>
      </c>
      <c r="F17" s="56">
        <v>0.6</v>
      </c>
      <c r="G17" s="56">
        <v>0.8</v>
      </c>
      <c r="H17" s="56">
        <v>1</v>
      </c>
      <c r="I17" s="626"/>
      <c r="J17" s="626"/>
    </row>
    <row r="19" spans="2:10" x14ac:dyDescent="0.25">
      <c r="B19" s="57" t="s">
        <v>49</v>
      </c>
    </row>
  </sheetData>
  <mergeCells count="46">
    <mergeCell ref="D4:H4"/>
    <mergeCell ref="B6:B15"/>
    <mergeCell ref="D6:D7"/>
    <mergeCell ref="E6:E7"/>
    <mergeCell ref="F6:F7"/>
    <mergeCell ref="G6:G7"/>
    <mergeCell ref="H6:H7"/>
    <mergeCell ref="D10:D11"/>
    <mergeCell ref="E10:E11"/>
    <mergeCell ref="F10:F11"/>
    <mergeCell ref="H10:H11"/>
    <mergeCell ref="C10:C11"/>
    <mergeCell ref="C6:C7"/>
    <mergeCell ref="C8:C9"/>
    <mergeCell ref="G12:G13"/>
    <mergeCell ref="I6:I7"/>
    <mergeCell ref="J6:J7"/>
    <mergeCell ref="D8:D9"/>
    <mergeCell ref="E8:E9"/>
    <mergeCell ref="F8:F9"/>
    <mergeCell ref="G8:G9"/>
    <mergeCell ref="H8:H9"/>
    <mergeCell ref="I8:I9"/>
    <mergeCell ref="J8:J9"/>
    <mergeCell ref="I10:I11"/>
    <mergeCell ref="J10:J11"/>
    <mergeCell ref="D12:D13"/>
    <mergeCell ref="E12:E13"/>
    <mergeCell ref="F12:F13"/>
    <mergeCell ref="G10:G11"/>
    <mergeCell ref="H12:H13"/>
    <mergeCell ref="I12:I13"/>
    <mergeCell ref="B16:B17"/>
    <mergeCell ref="C16:C17"/>
    <mergeCell ref="I16:I17"/>
    <mergeCell ref="J16:J17"/>
    <mergeCell ref="J12:J13"/>
    <mergeCell ref="D14:D15"/>
    <mergeCell ref="E14:E15"/>
    <mergeCell ref="F14:F15"/>
    <mergeCell ref="G14:G15"/>
    <mergeCell ref="H14:H15"/>
    <mergeCell ref="I14:I15"/>
    <mergeCell ref="J14:J15"/>
    <mergeCell ref="C14:C15"/>
    <mergeCell ref="C12:C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5</vt:i4>
      </vt:variant>
    </vt:vector>
  </HeadingPairs>
  <TitlesOfParts>
    <vt:vector size="24" baseType="lpstr">
      <vt:lpstr>Observaciones caracterizacion</vt:lpstr>
      <vt:lpstr>Hoja1</vt:lpstr>
      <vt:lpstr>MAPA RIESGOS US</vt:lpstr>
      <vt:lpstr>Mapa de Riesgo</vt:lpstr>
      <vt:lpstr>MAPA RIESGOS SEGURIDAD</vt:lpstr>
      <vt:lpstr>MAPA RIESGOS SEGURIDAD DIGITAL</vt:lpstr>
      <vt:lpstr>Tabla probabiidad</vt:lpstr>
      <vt:lpstr>Tabla impacto</vt:lpstr>
      <vt:lpstr>Matriz calor_RI</vt:lpstr>
      <vt:lpstr>Matriz calor RR</vt:lpstr>
      <vt:lpstr>Tabla Valoración Controles</vt:lpstr>
      <vt:lpstr>Atributos controles</vt:lpstr>
      <vt:lpstr>Clasificacion riesgo</vt:lpstr>
      <vt:lpstr>Factores Riesgo</vt:lpstr>
      <vt:lpstr>ValoraciónControles </vt:lpstr>
      <vt:lpstr>CONTROL DE CAMBIOS</vt:lpstr>
      <vt:lpstr>RESUMEN 1</vt:lpstr>
      <vt:lpstr>RESUMEN 2</vt:lpstr>
      <vt:lpstr>Calculos Controles</vt:lpstr>
      <vt:lpstr>'MAPA RIESGOS SEGURIDAD DIGITAL'!Área_de_impresión</vt:lpstr>
      <vt:lpstr>'MAPA RIESGOS US'!Área_de_impresión</vt:lpstr>
      <vt:lpstr>MAPA_DE_RIESGOS_DE_SEGURIDAD_DIGITAL</vt:lpstr>
      <vt:lpstr>'MAPA RIESGOS SEGURIDAD DIGITAL'!Títulos_a_imprimir</vt:lpstr>
      <vt:lpstr>'MAPA RIESGOS US'!Títulos_a_imprimir</vt:lpstr>
    </vt:vector>
  </TitlesOfParts>
  <Company>Unidad Administrativa Especial de Organizaciones Solidarias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Rodríguez</dc:creator>
  <cp:lastModifiedBy>Marisol Viveros</cp:lastModifiedBy>
  <cp:lastPrinted>2023-09-27T16:00:30Z</cp:lastPrinted>
  <dcterms:created xsi:type="dcterms:W3CDTF">2020-03-24T23:12:47Z</dcterms:created>
  <dcterms:modified xsi:type="dcterms:W3CDTF">2024-08-30T14:42:39Z</dcterms:modified>
</cp:coreProperties>
</file>