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I:\MIS DOCUMENTOS EQUIPO\PLANEACION\RIESGOS\MAPA DE RIESGOS 2023\RIESGOS 2023\"/>
    </mc:Choice>
  </mc:AlternateContent>
  <xr:revisionPtr revIDLastSave="0" documentId="13_ncr:1_{63FB23C6-34FE-4C29-92F4-F6F5A528784A}" xr6:coauthVersionLast="47" xr6:coauthVersionMax="47" xr10:uidLastSave="{00000000-0000-0000-0000-000000000000}"/>
  <bookViews>
    <workbookView xWindow="-120" yWindow="-120" windowWidth="29040" windowHeight="15840" tabRatio="907" firstSheet="4" activeTab="4" xr2:uid="{00000000-000D-0000-FFFF-FFFF00000000}"/>
  </bookViews>
  <sheets>
    <sheet name="Observaciones caracterizacion" sheetId="19" state="hidden" r:id="rId1"/>
    <sheet name="Factores Riesgo" sheetId="12" state="hidden" r:id="rId2"/>
    <sheet name="Clasificacion riesgo" sheetId="13" state="hidden" r:id="rId3"/>
    <sheet name="Hoja1" sheetId="11" state="hidden" r:id="rId4"/>
    <sheet name="MAPA RIESGOS UAEOS" sheetId="28" r:id="rId5"/>
    <sheet name="Mapa de Riesgo" sheetId="29" state="hidden" r:id="rId6"/>
    <sheet name="MAPA RIESGOS SEGURIDAD" sheetId="33" r:id="rId7"/>
    <sheet name="MAPA RIESGOS SEGURIDAD DIGITAL" sheetId="32" state="hidden" r:id="rId8"/>
    <sheet name="Tabla probabiidad" sheetId="14" state="hidden" r:id="rId9"/>
    <sheet name="Tabla impacto" sheetId="15" state="hidden" r:id="rId10"/>
    <sheet name="Matriz calor_RI" sheetId="16" state="hidden" r:id="rId11"/>
    <sheet name="Matriz calor RR" sheetId="27" state="hidden" r:id="rId12"/>
    <sheet name="Tabla Valoración Controles" sheetId="17" state="hidden" r:id="rId13"/>
    <sheet name="Atributos controles" sheetId="22" state="hidden" r:id="rId14"/>
    <sheet name="ValoraciónControles " sheetId="24" state="hidden" r:id="rId15"/>
    <sheet name="RESUMEN 1" sheetId="30" state="hidden" r:id="rId16"/>
    <sheet name="RESUMEN 2" sheetId="31" state="hidden" r:id="rId17"/>
    <sheet name="Calculos Controles" sheetId="23"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7" hidden="1">'MAPA RIESGOS SEGURIDAD DIGITAL'!$A$8:$H$68</definedName>
    <definedName name="_xlnm._FilterDatabase" localSheetId="4" hidden="1">'MAPA RIESGOS UAEOS'!$A$8:$AI$64</definedName>
    <definedName name="_xlnm._FilterDatabase" localSheetId="15" hidden="1">'RESUMEN 1'!$D$3:$F$53</definedName>
    <definedName name="_xlnm._FilterDatabase" localSheetId="16" hidden="1">'RESUMEN 2'!$B$4:$F$18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7">'MAPA RIESGOS SEGURIDAD DIGITAL'!$A$1:$AI$66</definedName>
    <definedName name="_xlnm.Print_Area" localSheetId="4">'MAPA RIESGOS UAEOS'!$A$1:$AI$64</definedName>
    <definedName name="Departamentos">#REF!</definedName>
    <definedName name="Fuentes">#REF!</definedName>
    <definedName name="Indicadores">#REF!</definedName>
    <definedName name="MAPA_DE_RIESGOS_DE_SEGURIDAD_DIGITAL">'MAPA RIESGOS UAEOS'!$D$65</definedName>
    <definedName name="Objetivos">OFFSET(#REF!,0,0,COUNTA(#REF!)-1,1)</definedName>
    <definedName name="_xlnm.Print_Titles" localSheetId="7">'MAPA RIESGOS SEGURIDAD DIGITAL'!$1:$9</definedName>
    <definedName name="_xlnm.Print_Titles" localSheetId="4">'MAPA RIESGOS UAEOS'!$1:$9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28" l="1"/>
  <c r="J44" i="28"/>
  <c r="J27" i="31" l="1"/>
  <c r="Y64" i="28" l="1"/>
  <c r="Y63" i="28"/>
  <c r="Y62" i="28"/>
  <c r="AA22" i="28" l="1"/>
  <c r="L22" i="28"/>
  <c r="J22" i="28"/>
  <c r="Q9" i="31" l="1"/>
  <c r="N5" i="30" l="1"/>
  <c r="H5" i="30"/>
  <c r="J5" i="30"/>
  <c r="Y33" i="33"/>
  <c r="J33" i="33"/>
  <c r="H33" i="33"/>
  <c r="Y32" i="33"/>
  <c r="Y31" i="33"/>
  <c r="Y30" i="33"/>
  <c r="Y29" i="33"/>
  <c r="J29" i="33"/>
  <c r="H29" i="33"/>
  <c r="Y22" i="33"/>
  <c r="J22" i="33"/>
  <c r="H22" i="33"/>
  <c r="Y15" i="33"/>
  <c r="J15" i="33"/>
  <c r="H15" i="33"/>
  <c r="R13" i="33"/>
  <c r="R12" i="33"/>
  <c r="R10" i="33"/>
  <c r="Y9" i="33"/>
  <c r="R9" i="33"/>
  <c r="J9" i="33"/>
  <c r="H9" i="33"/>
  <c r="AA43" i="28" l="1"/>
  <c r="L43" i="28"/>
  <c r="J43" i="28"/>
  <c r="T51" i="32" l="1"/>
  <c r="T50" i="32"/>
  <c r="T48" i="32"/>
  <c r="T47" i="32"/>
  <c r="J68" i="32"/>
  <c r="J67" i="32"/>
  <c r="AA66" i="32"/>
  <c r="T66" i="32"/>
  <c r="L66" i="32"/>
  <c r="J66" i="32"/>
  <c r="H66" i="32"/>
  <c r="AA65" i="32"/>
  <c r="Y65" i="32"/>
  <c r="T65" i="32"/>
  <c r="L65" i="32"/>
  <c r="J65" i="32"/>
  <c r="H65" i="32"/>
  <c r="AA64" i="32"/>
  <c r="Y64" i="32"/>
  <c r="T64" i="32"/>
  <c r="L64" i="32"/>
  <c r="J64" i="32"/>
  <c r="H64" i="32"/>
  <c r="J63" i="32"/>
  <c r="H63" i="32"/>
  <c r="J62" i="32"/>
  <c r="J60" i="32"/>
  <c r="AA59" i="32"/>
  <c r="L59" i="32"/>
  <c r="J59" i="32"/>
  <c r="AA58" i="32"/>
  <c r="L58" i="32"/>
  <c r="J58" i="32"/>
  <c r="AA57" i="32"/>
  <c r="L57" i="32"/>
  <c r="J57" i="32"/>
  <c r="AA56" i="32"/>
  <c r="L56" i="32"/>
  <c r="J56" i="32"/>
  <c r="AA54" i="32"/>
  <c r="L54" i="32"/>
  <c r="J54" i="32"/>
  <c r="AA53" i="32"/>
  <c r="L53" i="32"/>
  <c r="J53" i="32"/>
  <c r="L47" i="32"/>
  <c r="J47" i="32"/>
  <c r="AA46" i="32"/>
  <c r="L46" i="32"/>
  <c r="J46" i="32"/>
  <c r="H46" i="32"/>
  <c r="AA45" i="32"/>
  <c r="L45" i="32"/>
  <c r="J45" i="32"/>
  <c r="AA44" i="32"/>
  <c r="L44" i="32"/>
  <c r="J44" i="32"/>
  <c r="H44" i="32"/>
  <c r="AA43" i="32"/>
  <c r="L43" i="32"/>
  <c r="J43" i="32"/>
  <c r="AA42" i="32"/>
  <c r="L42" i="32"/>
  <c r="J42" i="32"/>
  <c r="H42" i="32"/>
  <c r="AA41" i="32"/>
  <c r="L41" i="32"/>
  <c r="J41" i="32"/>
  <c r="AA40" i="32"/>
  <c r="L40" i="32"/>
  <c r="J40" i="32"/>
  <c r="AA38" i="32"/>
  <c r="L38" i="32"/>
  <c r="J38" i="32"/>
  <c r="AA37" i="32"/>
  <c r="L37" i="32"/>
  <c r="J37" i="32"/>
  <c r="AA36" i="32"/>
  <c r="L36" i="32"/>
  <c r="J36" i="32"/>
  <c r="AA35" i="32"/>
  <c r="L35" i="32"/>
  <c r="J35" i="32"/>
  <c r="H35" i="32"/>
  <c r="AA34" i="32"/>
  <c r="L34" i="32"/>
  <c r="J34" i="32"/>
  <c r="H34" i="32"/>
  <c r="AA33" i="32"/>
  <c r="L33" i="32"/>
  <c r="J33" i="32"/>
  <c r="AA32" i="32"/>
  <c r="L32" i="32"/>
  <c r="J32" i="32"/>
  <c r="H32" i="32"/>
  <c r="AA31" i="32"/>
  <c r="L31" i="32"/>
  <c r="J31" i="32"/>
  <c r="AA30" i="32"/>
  <c r="L30" i="32"/>
  <c r="J30" i="32"/>
  <c r="AA29" i="32"/>
  <c r="L29" i="32"/>
  <c r="AA28" i="32"/>
  <c r="L28" i="32"/>
  <c r="AA27" i="32"/>
  <c r="L27" i="32"/>
  <c r="AA26" i="32"/>
  <c r="L26" i="32"/>
  <c r="AA25" i="32"/>
  <c r="L25" i="32"/>
  <c r="AA24" i="32"/>
  <c r="T24" i="32"/>
  <c r="L24" i="32"/>
  <c r="J24" i="32"/>
  <c r="AA23" i="32"/>
  <c r="T23" i="32"/>
  <c r="L23" i="32"/>
  <c r="J23" i="32"/>
  <c r="AA22" i="32"/>
  <c r="T22" i="32"/>
  <c r="L22" i="32"/>
  <c r="J22" i="32"/>
  <c r="AA21" i="32"/>
  <c r="T21" i="32"/>
  <c r="L21" i="32"/>
  <c r="J21" i="32"/>
  <c r="AA20" i="32"/>
  <c r="T20" i="32"/>
  <c r="L20" i="32"/>
  <c r="J20" i="32"/>
  <c r="AA19" i="32"/>
  <c r="L19" i="32"/>
  <c r="AA18" i="32"/>
  <c r="AA17" i="32"/>
  <c r="L17" i="32"/>
  <c r="AA16" i="32"/>
  <c r="AA15" i="32"/>
  <c r="L15" i="32"/>
  <c r="AA14" i="32"/>
  <c r="T14" i="32"/>
  <c r="L14" i="32"/>
  <c r="J14" i="32"/>
  <c r="AA13" i="32"/>
  <c r="L13" i="32"/>
  <c r="J13" i="32"/>
  <c r="AA12" i="32"/>
  <c r="L12" i="32"/>
  <c r="J12" i="32"/>
  <c r="L11" i="32"/>
  <c r="J11" i="32"/>
  <c r="L10" i="32"/>
  <c r="J10" i="32"/>
  <c r="J31" i="31" l="1"/>
  <c r="J30" i="31"/>
  <c r="J29" i="31"/>
  <c r="J28" i="31"/>
  <c r="J26" i="31"/>
  <c r="J25" i="31"/>
  <c r="J24" i="31"/>
  <c r="C17" i="31"/>
  <c r="C16" i="31"/>
  <c r="C15" i="31"/>
  <c r="C14" i="31"/>
  <c r="C13" i="31"/>
  <c r="C11" i="31"/>
  <c r="C10" i="31"/>
  <c r="C9" i="31"/>
  <c r="C8" i="31"/>
  <c r="C7" i="31"/>
  <c r="C6" i="31"/>
  <c r="C5" i="31"/>
  <c r="C4" i="31"/>
  <c r="Q5" i="30"/>
  <c r="P5" i="30"/>
  <c r="O5" i="30"/>
  <c r="L5" i="30"/>
  <c r="K5" i="30"/>
  <c r="I5" i="30"/>
  <c r="C18" i="31" l="1"/>
  <c r="J32" i="31"/>
  <c r="Q87" i="30"/>
  <c r="P87" i="30"/>
  <c r="O87" i="30"/>
  <c r="N87" i="30"/>
  <c r="C53" i="30"/>
  <c r="R5" i="30" l="1"/>
  <c r="P6" i="30" s="1"/>
  <c r="W5" i="30" s="1"/>
  <c r="O92" i="30"/>
  <c r="O93" i="30" s="1"/>
  <c r="N88" i="30"/>
  <c r="P92" i="30"/>
  <c r="P93" i="30" s="1"/>
  <c r="O88" i="30"/>
  <c r="Q92" i="30"/>
  <c r="Q93" i="30" s="1"/>
  <c r="P88" i="30"/>
  <c r="R92" i="30"/>
  <c r="R93" i="30" s="1"/>
  <c r="Q88" i="30"/>
  <c r="O6" i="30" l="1"/>
  <c r="V5" i="30" s="1"/>
  <c r="R6" i="30"/>
  <c r="Q6" i="30"/>
  <c r="X5" i="30" s="1"/>
  <c r="H6" i="30"/>
  <c r="I6" i="30"/>
  <c r="J6" i="30"/>
  <c r="K6" i="30"/>
  <c r="L6" i="30"/>
  <c r="N6" i="30"/>
  <c r="U5" i="30" s="1"/>
  <c r="Y5" i="30" l="1"/>
  <c r="AA42" i="28"/>
  <c r="L42" i="28"/>
  <c r="J42" i="28"/>
  <c r="H42" i="28"/>
  <c r="AA41" i="28"/>
  <c r="L41" i="28"/>
  <c r="J41" i="28"/>
  <c r="AA40" i="28"/>
  <c r="L40" i="28"/>
  <c r="J40" i="28"/>
  <c r="AA64" i="28" l="1"/>
  <c r="L64" i="28"/>
  <c r="J64" i="28"/>
  <c r="H64" i="28"/>
  <c r="AA63" i="28"/>
  <c r="L63" i="28"/>
  <c r="J63" i="28"/>
  <c r="H63" i="28"/>
  <c r="AA62" i="28"/>
  <c r="L62" i="28"/>
  <c r="J62" i="28"/>
  <c r="H62" i="28"/>
  <c r="J61" i="28" l="1"/>
  <c r="J60" i="28"/>
  <c r="J58" i="28"/>
  <c r="H61" i="28"/>
  <c r="AA57" i="28" l="1"/>
  <c r="AA56" i="28"/>
  <c r="AA55" i="28"/>
  <c r="AA54" i="28"/>
  <c r="L57" i="28"/>
  <c r="L56" i="28"/>
  <c r="L55" i="28"/>
  <c r="L54" i="28"/>
  <c r="J57" i="28"/>
  <c r="J56" i="28"/>
  <c r="J55" i="28"/>
  <c r="J54" i="28"/>
  <c r="AA52" i="28"/>
  <c r="L52" i="28"/>
  <c r="J52" i="28"/>
  <c r="AA51" i="28"/>
  <c r="L51" i="28"/>
  <c r="J51" i="28"/>
  <c r="AA49" i="28"/>
  <c r="L49" i="28"/>
  <c r="J49" i="28"/>
  <c r="AA48" i="28" l="1"/>
  <c r="AA47" i="28"/>
  <c r="AA46" i="28"/>
  <c r="AA45" i="28"/>
  <c r="L48" i="28" l="1"/>
  <c r="J48" i="28"/>
  <c r="H48" i="28"/>
  <c r="L47" i="28"/>
  <c r="J47" i="28"/>
  <c r="L46" i="28"/>
  <c r="J46" i="28"/>
  <c r="H46" i="28"/>
  <c r="L45" i="28"/>
  <c r="J45" i="28"/>
  <c r="AA25" i="28" l="1"/>
  <c r="AA26" i="28"/>
  <c r="AA27" i="28"/>
  <c r="AA28" i="28"/>
  <c r="AA29" i="28"/>
  <c r="AA38" i="28" l="1"/>
  <c r="AA37" i="28"/>
  <c r="AA36" i="28"/>
  <c r="AA35" i="28"/>
  <c r="AA34" i="28"/>
  <c r="AA33" i="28"/>
  <c r="AA32" i="28"/>
  <c r="AA31" i="28"/>
  <c r="AA30" i="28"/>
  <c r="AA24" i="28"/>
  <c r="AA23" i="28"/>
  <c r="AA21" i="28"/>
  <c r="AA20" i="28"/>
  <c r="AA19" i="28"/>
  <c r="AA18" i="28"/>
  <c r="AA17" i="28"/>
  <c r="AA16" i="28"/>
  <c r="AA15" i="28"/>
  <c r="L38" i="28" l="1"/>
  <c r="J38" i="28"/>
  <c r="L37" i="28" l="1"/>
  <c r="L36" i="28"/>
  <c r="L35" i="28"/>
  <c r="L34" i="28"/>
  <c r="L33" i="28"/>
  <c r="L32" i="28"/>
  <c r="L31" i="28"/>
  <c r="L30" i="28"/>
  <c r="L29" i="28"/>
  <c r="L28" i="28"/>
  <c r="L27" i="28"/>
  <c r="L26" i="28"/>
  <c r="L25" i="28"/>
  <c r="L24" i="28"/>
  <c r="L23" i="28"/>
  <c r="L21" i="28"/>
  <c r="L20" i="28"/>
  <c r="L19" i="28"/>
  <c r="L17" i="28"/>
  <c r="L15" i="28"/>
  <c r="L14" i="28"/>
  <c r="L13" i="28"/>
  <c r="L12" i="28"/>
  <c r="L11" i="28"/>
  <c r="L10" i="28"/>
  <c r="J37" i="28"/>
  <c r="J36" i="28"/>
  <c r="J35" i="28"/>
  <c r="H35" i="28"/>
  <c r="J34" i="28"/>
  <c r="H34" i="28"/>
  <c r="J33" i="28"/>
  <c r="J32" i="28"/>
  <c r="H32" i="28"/>
  <c r="AA14" i="28" l="1"/>
  <c r="T14" i="28"/>
  <c r="J14" i="28"/>
  <c r="AA13" i="28"/>
  <c r="J13" i="28"/>
  <c r="AA12" i="28"/>
  <c r="J12" i="28"/>
  <c r="J24" i="28" l="1"/>
  <c r="J23" i="28"/>
  <c r="J21" i="28"/>
  <c r="J20" i="28"/>
  <c r="J31" i="28" l="1"/>
  <c r="J30" i="28"/>
  <c r="J66" i="28" l="1"/>
  <c r="J11" i="28" l="1"/>
  <c r="J10" i="28"/>
  <c r="I22" i="23" l="1"/>
  <c r="H22" i="23"/>
  <c r="K1" i="22" l="1"/>
  <c r="F5" i="15" l="1"/>
  <c r="F4" i="15"/>
  <c r="A48" i="24" l="1"/>
  <c r="A33" i="24"/>
  <c r="A4" i="23" l="1"/>
  <c r="B3" i="24"/>
  <c r="H4" i="23" l="1"/>
  <c r="C6" i="23" s="1"/>
  <c r="Y10" i="32" s="1"/>
  <c r="E1" i="22"/>
  <c r="D12" i="15"/>
  <c r="Y10" i="28" l="1"/>
  <c r="H7" i="23"/>
  <c r="F6" i="23"/>
  <c r="F7" i="23" s="1"/>
  <c r="H31" i="23"/>
  <c r="F31" i="23"/>
  <c r="F32" i="23" s="1"/>
  <c r="C33" i="23" s="1"/>
  <c r="F22" i="23"/>
  <c r="F23" i="23" s="1"/>
  <c r="C24" i="23" s="1"/>
  <c r="F13" i="23"/>
  <c r="F14" i="23" s="1"/>
  <c r="C15" i="23" s="1"/>
  <c r="Y11" i="32" s="1"/>
  <c r="F4" i="23"/>
  <c r="F5" i="23" s="1"/>
  <c r="Y11" i="28" l="1"/>
  <c r="Y12" i="29"/>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00000000-0006-0000-0400-000001000000}">
      <text>
        <r>
          <rPr>
            <b/>
            <sz val="9"/>
            <color indexed="81"/>
            <rFont val="Tahoma"/>
            <family val="2"/>
          </rPr>
          <t>Dolly Álvarez Buitrago:</t>
        </r>
        <r>
          <rPr>
            <sz val="9"/>
            <color indexed="81"/>
            <rFont val="Tahoma"/>
            <family val="2"/>
          </rPr>
          <t xml:space="preserve">
Organizaciones creadas año 2020</t>
        </r>
      </text>
    </comment>
    <comment ref="H13" authorId="0" shapeId="0" xr:uid="{00000000-0006-0000-0400-000002000000}">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00000000-0006-0000-0400-000003000000}">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8" authorId="1"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Dolly Alvarez Buitrago</author>
    <author>Jorge</author>
  </authors>
  <commentList>
    <comment ref="H12" authorId="0" shapeId="0" xr:uid="{6E890C92-4A6D-42DD-93F5-BC72E817EC2A}">
      <text>
        <r>
          <rPr>
            <b/>
            <sz val="9"/>
            <color indexed="81"/>
            <rFont val="Tahoma"/>
            <family val="2"/>
          </rPr>
          <t>Dolly Álvarez Buitrago:</t>
        </r>
        <r>
          <rPr>
            <sz val="9"/>
            <color indexed="81"/>
            <rFont val="Tahoma"/>
            <family val="2"/>
          </rPr>
          <t xml:space="preserve">
Organizaciones creadas año 2020</t>
        </r>
      </text>
    </comment>
    <comment ref="H13" authorId="0" shapeId="0" xr:uid="{7B18441C-358D-4CD9-818B-24BE3F62F395}">
      <text>
        <r>
          <rPr>
            <b/>
            <sz val="9"/>
            <color indexed="81"/>
            <rFont val="Tahoma"/>
            <family val="2"/>
          </rPr>
          <t>Dolly Alvarez Buitrago:</t>
        </r>
        <r>
          <rPr>
            <sz val="9"/>
            <color indexed="81"/>
            <rFont val="Tahoma"/>
            <family val="2"/>
          </rPr>
          <t xml:space="preserve">
Seis convenio y 38 contratista en la Dirección de desarrollo. Total 44</t>
        </r>
      </text>
    </comment>
    <comment ref="H19" authorId="1" shapeId="0" xr:uid="{C21D75B8-A90C-4828-B065-982FDDCEF2C5}">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46" authorId="1" shapeId="0" xr:uid="{69C69B9C-72DA-460E-B7D6-A85961B2C819}">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<sst xmlns="http://schemas.openxmlformats.org/spreadsheetml/2006/main" count="4401" uniqueCount="921">
  <si>
    <t xml:space="preserve">Referencia </t>
  </si>
  <si>
    <t>Descripción del Riesgo</t>
  </si>
  <si>
    <t>Impacto</t>
  </si>
  <si>
    <t>Causa Inmediata</t>
  </si>
  <si>
    <t>Probabilidad</t>
  </si>
  <si>
    <t>%</t>
  </si>
  <si>
    <t>Procesos</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</si>
  <si>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</si>
  <si>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</si>
  <si>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</si>
  <si>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</si>
  <si>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</si>
  <si>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</si>
  <si>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</si>
  <si>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</si>
  <si>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</si>
  <si>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</si>
  <si>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</si>
  <si>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</si>
  <si>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</si>
  <si>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</si>
  <si>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</si>
  <si>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</si>
  <si>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</si>
  <si>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</si>
  <si>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</si>
  <si>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</si>
  <si>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</si>
  <si>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</si>
  <si>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X</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</si>
  <si>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</si>
  <si>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</si>
  <si>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</si>
  <si>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</si>
  <si>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</si>
  <si>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</si>
  <si>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</si>
  <si>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</si>
  <si>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</si>
  <si>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</si>
  <si>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</si>
  <si>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</si>
  <si>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</si>
  <si>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</si>
  <si>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</si>
  <si>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</si>
  <si>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</si>
  <si>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Objetivo:</t>
  </si>
  <si>
    <t>Impacto 
Inherente</t>
  </si>
  <si>
    <t>Fuente: Adaptado de Curso Riesgo Operativo Universidad del Rosario por Dirección de Gestión y Desempeño Institucional de Función Pública,  2020.</t>
  </si>
  <si>
    <t>Zona de Riesgo Inherente</t>
  </si>
  <si>
    <t>Factor</t>
  </si>
  <si>
    <t>Definición</t>
  </si>
  <si>
    <t>Descripción</t>
  </si>
  <si>
    <t>Eventos relacionados con errores en las actividades que deben realizar los servidores de la organización.</t>
  </si>
  <si>
    <t>Falta de procedimientos</t>
  </si>
  <si>
    <t>Errores de grabación, autorización.</t>
  </si>
  <si>
    <t>Errores en cálculos para pagos internos y externos.</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</si>
  <si>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</si>
  <si>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</si>
  <si>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</si>
  <si>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</si>
  <si>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</si>
  <si>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</si>
  <si>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</si>
  <si>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</si>
  <si>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</si>
  <si>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</si>
  <si>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</si>
  <si>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</si>
  <si>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</si>
  <si>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</si>
  <si>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</si>
  <si>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</si>
  <si>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</si>
  <si>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</si>
  <si>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</si>
  <si>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</si>
  <si>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</si>
  <si>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</si>
  <si>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 Factores de Riesgo</t>
  </si>
  <si>
    <t>Ejecución y Administración de Procesos</t>
  </si>
  <si>
    <t>Pérdidas derivadas de errores en la ejecución y administración de procesos.</t>
  </si>
  <si>
    <t>Fraude Externo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</si>
  <si>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</si>
  <si>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Fallas Tecnológicas</t>
  </si>
  <si>
    <t>Errores en hardware, software, telecomunicaciones, interrupción de servicios básicos.</t>
  </si>
  <si>
    <t>Relaciones Laborales</t>
  </si>
  <si>
    <t>Pérdidas que surgen de acciones contrarias a las leyes o acuerdos de empleo, salud o seguridad, del pago de demandas por daños personales o de discriminación.</t>
  </si>
  <si>
    <t>Usuarios,  Productos y Prácticas</t>
  </si>
  <si>
    <t>Fallas negligentes o involuntarias de las obligaciones frente a los usuarios y que impiden satisfacer una obligación profesional frente a éstos.</t>
  </si>
  <si>
    <t>Clasificación de Riesgos</t>
  </si>
  <si>
    <t>Frecuencia de la Actividad</t>
  </si>
  <si>
    <t>Muy Baja</t>
  </si>
  <si>
    <t>Baja</t>
  </si>
  <si>
    <t>Muy Alta</t>
  </si>
  <si>
    <t>Pérdida Reputacional</t>
  </si>
  <si>
    <t>Mayor 80%</t>
  </si>
  <si>
    <t>Catastrófico 100%</t>
  </si>
  <si>
    <t>Extremo</t>
  </si>
  <si>
    <t>Alto</t>
  </si>
  <si>
    <t>Moderado</t>
  </si>
  <si>
    <t>Bajo</t>
  </si>
  <si>
    <t>Menor</t>
  </si>
  <si>
    <t>Catastrófico</t>
  </si>
  <si>
    <t>Características</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</si>
  <si>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</si>
  <si>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</si>
  <si>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</si>
  <si>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</si>
  <si>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</si>
  <si>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</si>
  <si>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</si>
  <si>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</si>
  <si>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</si>
  <si>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</si>
  <si>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</si>
  <si>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</si>
  <si>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</si>
  <si>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</si>
  <si>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</si>
  <si>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</si>
  <si>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</si>
  <si>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</si>
  <si>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Observación</t>
  </si>
  <si>
    <t>Actividades del proceso</t>
  </si>
  <si>
    <t>Orden Público que impida acceso a los datos generando una perdida en la continuidad de la información.</t>
  </si>
  <si>
    <t>Líder del proceso</t>
  </si>
  <si>
    <t>Activos de información del proceso</t>
  </si>
  <si>
    <t>Factores generadores para el proceso</t>
  </si>
  <si>
    <t>Integridad de datos, disponibilidad de datos y sistemas, desarrollo, producción, mantenimiento de sistemas de información.</t>
  </si>
  <si>
    <t>Clasificación del Riesgo</t>
  </si>
  <si>
    <t>Tabla Probabilidad. Criterios para definir el nivel de probabilidad</t>
  </si>
  <si>
    <t>Tabla Impacto. Criterios para definir el nivel de impacto</t>
  </si>
  <si>
    <t>Tabla Atributos de para el diseño del control</t>
  </si>
  <si>
    <t>Daños a activos fijos/Eventos externos</t>
  </si>
  <si>
    <t>Falta de capacitación, temas relacionados con el personal</t>
  </si>
  <si>
    <t>Contar en cada regional con personal profesional y técnico suficiente para la operación de la red, garantizando la calidad y oportunidad del dato. Minimizando el tiempo de resago de información en los procesos de verificación y validación.
Personal técnico insufiente para labores de campo. Fallas en la captura, tratamiento y almacenamiento de datos hidrometeorologicos y ambientales0
Pago oportuno de los datos generados a los observadores voluntarios</t>
  </si>
  <si>
    <t>Afectación Económica (o presupuestal)</t>
  </si>
  <si>
    <t>Mapa riesgos  propuesto</t>
  </si>
  <si>
    <t xml:space="preserve">Fallas en los sensores de las estaciones ubicadas en los puntos de operación de la red </t>
  </si>
  <si>
    <t>Muy Alta
100%</t>
  </si>
  <si>
    <t>Alta
80%</t>
  </si>
  <si>
    <t>Baja
40%</t>
  </si>
  <si>
    <t>Muy Baja
20%</t>
  </si>
  <si>
    <t>Descripción del Control</t>
  </si>
  <si>
    <t>Posibiidad de incurrir en perdida reputacional</t>
  </si>
  <si>
    <t xml:space="preserve">Frecuencia (No. Veces en que se repite la actividad en un año)  </t>
  </si>
  <si>
    <t xml:space="preserve"> </t>
  </si>
  <si>
    <t>Misión de  la Entidad:</t>
  </si>
  <si>
    <t>Posibilidad de pérdida reputacional y económica</t>
  </si>
  <si>
    <t>Riesgo</t>
  </si>
  <si>
    <t>Datos relacionados con la Probabilidad e Impacto</t>
  </si>
  <si>
    <t xml:space="preserve">Datos Valoración de Controles </t>
  </si>
  <si>
    <t xml:space="preserve">Calculo Requeridos </t>
  </si>
  <si>
    <t>Valoracion del Control 1</t>
  </si>
  <si>
    <t>Impacto Inherente</t>
  </si>
  <si>
    <t xml:space="preserve">Controles y sus Caracteristicas </t>
  </si>
  <si>
    <t xml:space="preserve">Peso </t>
  </si>
  <si>
    <t xml:space="preserve">Tipo </t>
  </si>
  <si>
    <t xml:space="preserve">Implementación </t>
  </si>
  <si>
    <t xml:space="preserve">Preventivo </t>
  </si>
  <si>
    <t xml:space="preserve">Automático
</t>
  </si>
  <si>
    <t>Con Regisro</t>
  </si>
  <si>
    <t>Sin Registro</t>
  </si>
  <si>
    <t xml:space="preserve">Evidencia </t>
  </si>
  <si>
    <t>Total Valoración del Control  1</t>
  </si>
  <si>
    <t>Probabilidad Residual</t>
  </si>
  <si>
    <t>Impacto Residual</t>
  </si>
  <si>
    <t>Automatico</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</si>
  <si>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</si>
  <si>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40%*40%=</t>
  </si>
  <si>
    <t>Leve</t>
  </si>
  <si>
    <t>Leve 20%</t>
  </si>
  <si>
    <t>Media
60%</t>
  </si>
  <si>
    <t xml:space="preserve">Con Registro  </t>
  </si>
  <si>
    <t xml:space="preserve">El control deja un registro permite evidencia la ejecución del control.
</t>
  </si>
  <si>
    <t>El control no deja registro de la ejecución del control</t>
  </si>
  <si>
    <t xml:space="preserve">La actividad que conlleva el riesgo se ejecuta como máximos 2 veces por año
</t>
  </si>
  <si>
    <t xml:space="preserve">La actividad que conlleva el riesgo se ejecuta de 3 a 24 veces por año
</t>
  </si>
  <si>
    <t xml:space="preserve">La actividad que conlleva el riesgo se ejecuta mínimo 500 veces al año y máximo 5000 veces por año
</t>
  </si>
  <si>
    <t xml:space="preserve">La actividad que conlleva el riesgo se ejecuta más de 5000 veces por año
</t>
  </si>
  <si>
    <t xml:space="preserve">La actividad que conlleva el riesgo se ejecuta de 24 a 500 veces por año
</t>
  </si>
  <si>
    <t>Afectación menor a 10 SMLMV  .</t>
  </si>
  <si>
    <t xml:space="preserve">Entre 10 y 50 SMLMV 
</t>
  </si>
  <si>
    <t xml:space="preserve">Entre 50 y 100 SMLMV 
</t>
  </si>
  <si>
    <t xml:space="preserve">Entre 100 y 500 SMLMV 
</t>
  </si>
  <si>
    <t xml:space="preserve">Mayor a 500 SMLMV 
</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</si>
  <si>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</si>
  <si>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</si>
  <si>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</si>
  <si>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</si>
  <si>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</si>
  <si>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40%*25%= 10,00%
40%-10,00%=  30,00%</t>
  </si>
  <si>
    <t>RI</t>
  </si>
  <si>
    <r>
      <t>RR</t>
    </r>
    <r>
      <rPr>
        <sz val="12"/>
        <color rgb="FF000000"/>
        <rFont val="Calibri"/>
        <family val="2"/>
      </rPr>
      <t xml:space="preserve"> (1)</t>
    </r>
  </si>
  <si>
    <r>
      <t xml:space="preserve">RI  </t>
    </r>
    <r>
      <rPr>
        <sz val="12"/>
        <color rgb="FF000000"/>
        <rFont val="Calibri"/>
        <family val="2"/>
      </rPr>
      <t>(1)</t>
    </r>
  </si>
  <si>
    <t>RR (2)</t>
  </si>
  <si>
    <t>RI  (2)</t>
  </si>
  <si>
    <t xml:space="preserve">Zona de Riesgo </t>
  </si>
  <si>
    <t>Media</t>
  </si>
  <si>
    <t>El profesional responsable del sistema de Gestión en Seguridad y Salud en el trabaja verifica el cumplimiento de las actividades consignadas en el Plan de SST, de conformidad con las normas vigentes y las necesidades de la Entidad.</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</si>
  <si>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</si>
  <si>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 xml:space="preserve">El profesional especializado hace seguimiento al cumplimiento de los programas establecidos en el PIC a traves del XXXX  </t>
  </si>
  <si>
    <t xml:space="preserve">Posibilidad de incurrir en perdida reputacional por  sanción por parte de las entidades competentes en la asignación del presupuesto para entrenamientos y capacitaciones debido al  incumplimiento de las metas y objetivos establecidos  en el PIC
</t>
  </si>
  <si>
    <t>Tabla Atributos de para el diseño del control 1</t>
  </si>
  <si>
    <t>Tabla Atributos de para el diseño del control 3</t>
  </si>
  <si>
    <t>Tabla Atributos de para el diseño del control 4</t>
  </si>
  <si>
    <t>Tabla Atributos de para el diseño del control 5</t>
  </si>
  <si>
    <t>Total Valoración del Control  2</t>
  </si>
  <si>
    <t>Total Valoración del Control  3</t>
  </si>
  <si>
    <t>Total Valoración del Control  4</t>
  </si>
  <si>
    <t>Total Valoración del Control  5</t>
  </si>
  <si>
    <r>
      <t xml:space="preserve">Control 5
</t>
    </r>
    <r>
      <rPr>
        <sz val="12"/>
        <rFont val="Arial Narrow"/>
        <family val="2"/>
      </rPr>
      <t xml:space="preserve">
El profesional especializado hace seguimiento al cumplimiento de los programas establecidos en el PIC a traves del XXXX  </t>
    </r>
  </si>
  <si>
    <t>Valoracion del Control 2</t>
  </si>
  <si>
    <t>Valoracion del Control 4</t>
  </si>
  <si>
    <t>Posibilidad de  incurrir perdida reputacional por sanciones del ente de control debido a la inoportuidad en la calificación y evaluación  del desempeño laboral de los empleados publicos.</t>
  </si>
  <si>
    <t>40%*50%= 30,00%
40%- 20,00%= 20,00%</t>
  </si>
  <si>
    <t>Muy  Baja</t>
  </si>
  <si>
    <t>Moderado 60%</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</si>
  <si>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</si>
  <si>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</si>
  <si>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</si>
  <si>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Mitigar</t>
  </si>
  <si>
    <t>Transferir</t>
  </si>
  <si>
    <t>TRATAMIENTO RIESGO</t>
  </si>
  <si>
    <t>Marzo 30 de 2021</t>
  </si>
  <si>
    <t>Junio 30
Diciembre 31</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</si>
  <si>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</si>
  <si>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t>Validar el cumplimiento de las caracteristica y criterios establecidos para la conformidad de los productos o servicios de la Unidad, estableciendo una lista de chequeo en cumplimiento de las caracteristicas y condiciones del producto o servicio</t>
  </si>
  <si>
    <t>20%*40%= 8,00%
20%- 8,00%=  12%</t>
  </si>
  <si>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</si>
  <si>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</si>
  <si>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</si>
  <si>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t>Identificación del Riesgo</t>
  </si>
  <si>
    <t>Análisis del Riesgo Inherente</t>
  </si>
  <si>
    <t>Evaluación del riesgo - Valoración de los controles</t>
  </si>
  <si>
    <t>Evaluación del riesgo - Nivel del riesgo residual</t>
  </si>
  <si>
    <t>Impacto Residual Final</t>
  </si>
  <si>
    <t>Probabilidad Residual Final</t>
  </si>
  <si>
    <t>TABLA DE PROBABILIDAD</t>
  </si>
  <si>
    <t>El cual sera revisado y validado posteriormente por la Dirección de Investigación y Planeación o por la Dirección de Desarrollo de las Organizaciones Solidarias.</t>
  </si>
  <si>
    <t>El líder responsable del proceso respectivo donde se presta el servicio o producto, verificará el cumplimiento de las caracteristica y criterios establecidos para la conformidad de los productos o servicios de la Unidad.</t>
  </si>
  <si>
    <t>El Director Técnico del área donde se lleva a cavo la prestación del producto o servicio respectivo, validará el cumplimiento de los requisitos, caracteristicas y criterios establecidos para la conformidad de los productos o servicios de la Unidad.</t>
  </si>
  <si>
    <t>12%*40%= 4,80%
12%- 5,00%=  7,20%</t>
  </si>
  <si>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</si>
  <si>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</si>
  <si>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t xml:space="preserve">El líder de proceso responsable de actualizar y socializar los documentos aprobados, realizará el aseguramiento de los documentos que se encuentran disponible para el uso de los funcionarios o para consulta de la ciudadania en general. </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</si>
  <si>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</si>
  <si>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20%*30%= 6,00%
20%- 6,00%=  14%</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</si>
  <si>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</si>
  <si>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</si>
  <si>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</si>
  <si>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</si>
  <si>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</si>
  <si>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1"/>
        <color rgb="FFFF0000"/>
        <rFont val="Arial Narrow"/>
        <family val="2"/>
      </rPr>
      <t>Posibiidad de incurri</t>
    </r>
    <r>
      <rPr>
        <sz val="11"/>
        <color theme="1"/>
        <rFont val="Arial Narrow"/>
        <family val="2"/>
      </rPr>
      <t>r en perdida repuacional y económica</t>
    </r>
  </si>
  <si>
    <t xml:space="preserve">Mayor </t>
  </si>
  <si>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</si>
  <si>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</si>
  <si>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</si>
  <si>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</si>
  <si>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TABLA DE IMPACTO</t>
  </si>
  <si>
    <t xml:space="preserve">Menor 40% </t>
  </si>
  <si>
    <t>Matriz de calor Riesgo Inherente</t>
  </si>
  <si>
    <t>Matriz de calor Riesgo Residual</t>
  </si>
  <si>
    <t>ZOA DE RIESGO</t>
  </si>
  <si>
    <t>Director de Investigación y Planeación
Director de Desarrollo de las organizaciones Solidarias</t>
  </si>
  <si>
    <t>Junio 30
Diciembre 31</t>
  </si>
  <si>
    <t>Criterios de impacto</t>
  </si>
  <si>
    <t>Corresponde a la evidencia de la ejecución del control, que es verificable y no manipulable por parte del usuario. Ejemplo: Log de auditoria de un sistema, cartas con firma mecánica, firmas digitales,  actas de Juntas o Comités, firma de asistencia a reuniones.</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</si>
  <si>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</si>
  <si>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</si>
  <si>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</si>
  <si>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40%*30%= 12,0%
40%- 12%= 28,0%</t>
  </si>
  <si>
    <t xml:space="preserve">Valoracion del Control </t>
  </si>
  <si>
    <t>Fraude Interno - Corrupción</t>
  </si>
  <si>
    <t>Director Nacional
Director de Investigación y Planeación
Director de Desarrollo de las organizaciones Solidarias
Líderes de Procesos</t>
  </si>
  <si>
    <t>1. Formulación de la Planeación estratégica Institucional de acuerdo a los lineamiento del gobierno nacional y necesidades del sector solidario.
2. Monitoreo y seguimiento de los Indicadores de la UAEOS: en el plan Nacional de Desarrollo, Plan Sectorial, Plan Estratégico y Plan de acción de la entidad, y presentados al Comité de Gestión y Desempeño Institucional.</t>
  </si>
  <si>
    <r>
      <rPr>
        <sz val="10"/>
        <color rgb="FFFF0000"/>
        <rFont val="Arial Narrow"/>
        <family val="2"/>
      </rPr>
      <t>Debido</t>
    </r>
    <r>
      <rPr>
        <sz val="10"/>
        <rFont val="Arial Narrow"/>
        <family val="2"/>
      </rPr>
      <t xml:space="preserve"> a la falta de actualización de las herramientas para la gestión y Administración de Riesgos en la entidad.
</t>
    </r>
    <r>
      <rPr>
        <sz val="10"/>
        <color rgb="FFFF0000"/>
        <rFont val="Arial Narrow"/>
        <family val="2"/>
      </rPr>
      <t xml:space="preserve">
</t>
    </r>
    <r>
      <rPr>
        <sz val="10"/>
        <color theme="1"/>
        <rFont val="Arial Narrow"/>
        <family val="2"/>
      </rPr>
      <t xml:space="preserve">
 </t>
    </r>
  </si>
  <si>
    <t>La identificación de riesgos y sus controles para combatirlos  no son los adecuados para reducir, evitar o compartir los riesgos.</t>
  </si>
  <si>
    <t>Actualizar y socializar las herramientas para la Administración de riesgos de la entidad (Política de administración de riesgos, formatos, manual y procedimientos) de acuerdo con la normatividad y lineamiento vigentes.</t>
  </si>
  <si>
    <t>PROCESO</t>
  </si>
  <si>
    <t>PDE</t>
  </si>
  <si>
    <r>
      <rPr>
        <sz val="10"/>
        <color rgb="FFFF0000"/>
        <rFont val="Arial Narrow"/>
        <family val="2"/>
      </rPr>
      <t>Debido</t>
    </r>
    <r>
      <rPr>
        <sz val="10"/>
        <rFont val="Arial Narrow"/>
        <family val="2"/>
      </rPr>
      <t xml:space="preserve"> a la no ejecución de los proyectos de inversión. 
</t>
    </r>
  </si>
  <si>
    <r>
      <rPr>
        <sz val="10"/>
        <color rgb="FFFF0000"/>
        <rFont val="Arial Narrow"/>
        <family val="2"/>
      </rPr>
      <t>Posibilidad de perdida</t>
    </r>
    <r>
      <rPr>
        <sz val="10"/>
        <color theme="1"/>
        <rFont val="Arial Narrow"/>
        <family val="2"/>
      </rPr>
      <t xml:space="preserve"> económica y reputacional por la devolución de recursos de inversión asignados a la entidad, </t>
    </r>
    <r>
      <rPr>
        <sz val="10"/>
        <color rgb="FFFF0000"/>
        <rFont val="Arial Narrow"/>
        <family val="2"/>
      </rPr>
      <t>debido</t>
    </r>
    <r>
      <rPr>
        <sz val="10"/>
        <color theme="1"/>
        <rFont val="Arial Narrow"/>
        <family val="2"/>
      </rPr>
      <t xml:space="preserve"> a la no ejecución de los proyectos de inversión o fallas en la formulación en sus diferentes etapas. 
</t>
    </r>
  </si>
  <si>
    <t>Verificar el estado de actualización de los planes, programas y proyectos en el SUIP Y SPI y alertar sobre acciones a ejecutar por parte de los formuladores.</t>
  </si>
  <si>
    <t>Validar el cumplimiento de las actualizaciones de los planes, programas y proyectos por parte de los formuladores.</t>
  </si>
  <si>
    <t>Omisión del envío de información o bases de datos, necesarios para la realización de las operaciones estadísticas internas (gestión institucional) o externas (Sector Solidario).</t>
  </si>
  <si>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</si>
  <si>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</si>
  <si>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</si>
  <si>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Verificación y consistencia de la información para su procesamiento.</t>
  </si>
  <si>
    <t>Realizar reportes de las operaciones estadísticas conforme a su periodicidad, verificando los criterios de calidad estadística.</t>
  </si>
  <si>
    <t>La información o bases de datos de la entidad sea manipulada por personas no autorizadas.</t>
  </si>
  <si>
    <t>Restricción del acceso a la información y a las bases de datos de operaciones estadísticas a personal no autorizado.</t>
  </si>
  <si>
    <t>Coordinador Grupo de Planeación y Estadística</t>
  </si>
  <si>
    <t>Posibilidad de pérdida reputacional</t>
  </si>
  <si>
    <t>Coordinación 
Grupo de Educación e Investigación</t>
  </si>
  <si>
    <t>Posibilidad de pérdida reputacional y pérdida económica</t>
  </si>
  <si>
    <t xml:space="preserve">Carencia de un desarrollo tecnológico integrado (para todos los canales de atención) que genere alertas preventivas, estadísticas y permita evidenciar la trazabilidad de las peticiones  </t>
  </si>
  <si>
    <t>Generar mecanismos de alerta temprana para recordar las peticiones asignadas a las diferentes áreas de la entidad.</t>
  </si>
  <si>
    <t>Remitir al menos dos veces por mes, a los jefes de cada área, la relación de peticiones pendientes</t>
  </si>
  <si>
    <t>Profesional Oficina de Servicio al ciudadano</t>
  </si>
  <si>
    <t>Socializar las consecuencias de incurrir en actos de corrupción por no observar el marco normativo aplicable</t>
  </si>
  <si>
    <r>
      <t xml:space="preserve">Por sanciones por parte de los entes de control e </t>
    </r>
    <r>
      <rPr>
        <sz val="10"/>
        <color rgb="FFFF0000"/>
        <rFont val="Arial Narrow"/>
        <family val="2"/>
      </rPr>
      <t>insatisfacción de los funcionarios de la entidad</t>
    </r>
  </si>
  <si>
    <r>
      <rPr>
        <sz val="10"/>
        <color rgb="FFFF0000"/>
        <rFont val="Arial Narrow"/>
        <family val="2"/>
      </rPr>
      <t>Debido</t>
    </r>
    <r>
      <rPr>
        <sz val="10"/>
        <color theme="1"/>
        <rFont val="Arial Narrow"/>
        <family val="2"/>
      </rPr>
      <t xml:space="preserve"> a la vinculación de los servidores públicos con documentación no idónea o sin el cumplimiento de los requisitos establecidos en la normatividad vigente.</t>
    </r>
  </si>
  <si>
    <t>Conflicto de Intereses</t>
  </si>
  <si>
    <t xml:space="preserve">El profesional  responsable verifica la documentación presentada por el aspirante  frente a los requisitos establecidos el Manual especifico de Funciones y Competencias de la entidad, para posteriormente ser validado y aprobado por el Coordinador del área de gestión Humana. </t>
  </si>
  <si>
    <t>Verificación de la documentación en la plataforma de SIGEP II y cumplimiento de la normatividad vigente.</t>
  </si>
  <si>
    <r>
      <rPr>
        <sz val="10"/>
        <color rgb="FFFF0000"/>
        <rFont val="Arial Narrow"/>
        <family val="2"/>
      </rPr>
      <t>Po</t>
    </r>
    <r>
      <rPr>
        <sz val="10"/>
        <color theme="1"/>
        <rFont val="Arial Narrow"/>
        <family val="2"/>
      </rPr>
      <t xml:space="preserve">r sanciones por entes de control o demandas por pagos inadecuados en la nomina </t>
    </r>
  </si>
  <si>
    <t>Revisión, validación y verificación de la preliquidación de nomina, para solicitud de PAC y  nomina mensual para su pago.</t>
  </si>
  <si>
    <t>Profesional Universitario Grupo de Gestión Humana
Coordinador Grupo de Gestión Humana
Subdirector Nacional</t>
  </si>
  <si>
    <t>Por demandas generadas por accidentes de trabajo o
enfermedades laborales</t>
  </si>
  <si>
    <t>Reportar a la ARL oportunamente los accidentes de trabajo y los casos positivos de Covid - 19.</t>
  </si>
  <si>
    <t>Grupo de Gestión Humana
Coordinador Grupo de Gestión Humana</t>
  </si>
  <si>
    <t>Posibilidad de  incurrir perdida reputacional</t>
  </si>
  <si>
    <t>Por no tener acceso a los archivos de historias laborales</t>
  </si>
  <si>
    <r>
      <t xml:space="preserve">Debido </t>
    </r>
    <r>
      <rPr>
        <sz val="10"/>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</si>
  <si>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Cargue información de tiempos laborados y salarios en la plataforma CETIL, previa verificación y validación de la información en las Historia Laborales de los exfuncionarios y funcionarios de la Entidad.</t>
  </si>
  <si>
    <t>Coordinador Grupo de Gestión Humana.</t>
  </si>
  <si>
    <t>Selección del rubro de Funcionamiento o inversión diferente al requerido.</t>
  </si>
  <si>
    <r>
      <rPr>
        <sz val="10"/>
        <color rgb="FFFF0000"/>
        <rFont val="Arial Narrow"/>
        <family val="2"/>
      </rPr>
      <t>Debido</t>
    </r>
    <r>
      <rPr>
        <sz val="10"/>
        <color theme="1"/>
        <rFont val="Arial Narrow"/>
        <family val="2"/>
      </rPr>
      <t xml:space="preserve"> a liquidación en la selección de los rubros de funcionamiento o inversión.</t>
    </r>
  </si>
  <si>
    <t>Verificación y cumplimiento cronograma remitido por el área correspondiente, aprobación por la Dirección Nacional</t>
  </si>
  <si>
    <t>Grupo de Gestión Humana
Subdirección Nacional
Grupo de Gestión Financiera</t>
  </si>
  <si>
    <r>
      <rPr>
        <sz val="10"/>
        <color rgb="FFFF0000"/>
        <rFont val="Arial Narrow"/>
        <family val="2"/>
      </rPr>
      <t>Debido</t>
    </r>
    <r>
      <rPr>
        <sz val="10"/>
        <rFont val="Arial Narrow"/>
        <family val="2"/>
      </rPr>
      <t xml:space="preserve"> a incumplimiento de los estándares de imagen corporativa, contenido inadecuado para publicaciones, o publicaciones que no han sido autorizadas. </t>
    </r>
  </si>
  <si>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los estándares de imagen corporativa, contenido inadecuado para publicaciones, o publicaciones que no han sido autorizadas. </t>
    </r>
  </si>
  <si>
    <t>El líder responsable del proceso, verificará  que la publicación y su contenido sea el previamente revisado y autorizado, en los tiempos y parámetros definidos.</t>
  </si>
  <si>
    <t>Verificar el cumplimiento en la publicación de cada uno de los contenidos autorizados por el líder de proceso.</t>
  </si>
  <si>
    <t>Líder del Proceso de Comunicación y Prensa</t>
  </si>
  <si>
    <t>Posibilidad de incurrir en perdida reputacional</t>
  </si>
  <si>
    <t>Falta de control en la recolección de la información que se produce en la UAEOS</t>
  </si>
  <si>
    <t>Semanalmente mediante Consejo de  redacción el líder de proceso, verificará que la información que se produzca desde la UAEOS, se recolecte y difunda oportunamente a través de los canales establecidos para tal fin.</t>
  </si>
  <si>
    <t>Soporte técnico del aplicativo SIIA en su programación y desarrollo de los  módulos que lo integran</t>
  </si>
  <si>
    <r>
      <rPr>
        <sz val="11"/>
        <color rgb="FFFF0000"/>
        <rFont val="Arial Narrow"/>
        <family val="2"/>
      </rPr>
      <t>Debido</t>
    </r>
    <r>
      <rPr>
        <sz val="11"/>
        <color theme="1"/>
        <rFont val="Arial Narrow"/>
        <family val="2"/>
      </rPr>
      <t xml:space="preserve"> al inadecuado funcionamiento del aplicativo SIIA</t>
    </r>
  </si>
  <si>
    <r>
      <rPr>
        <sz val="11"/>
        <color rgb="FFFF0000"/>
        <rFont val="Arial Narrow"/>
        <family val="2"/>
      </rPr>
      <t>Posibilidad</t>
    </r>
    <r>
      <rPr>
        <sz val="11"/>
        <color theme="1"/>
        <rFont val="Arial Narrow"/>
        <family val="2"/>
      </rPr>
      <t xml:space="preserve"> de pérdida económica y pérdida reputacional </t>
    </r>
    <r>
      <rPr>
        <sz val="11"/>
        <color rgb="FFFF0000"/>
        <rFont val="Arial Narrow"/>
        <family val="2"/>
      </rPr>
      <t>debido</t>
    </r>
    <r>
      <rPr>
        <sz val="11"/>
        <color theme="1"/>
        <rFont val="Arial Narrow"/>
        <family val="2"/>
      </rPr>
      <t xml:space="preserve"> al  inadecuado funcionamiento del aplicativo SIIA</t>
    </r>
  </si>
  <si>
    <t>Ejercer presión para agilizar la revisión de solicitudes de acreditación, no permitiendo la verificación de cumplimiento de requisitos</t>
  </si>
  <si>
    <r>
      <rPr>
        <sz val="11"/>
        <color rgb="FFFF0000"/>
        <rFont val="Arial Narrow"/>
        <family val="2"/>
      </rPr>
      <t>Debido</t>
    </r>
    <r>
      <rPr>
        <sz val="11"/>
        <color theme="1"/>
        <rFont val="Arial Narrow"/>
        <family val="2"/>
      </rPr>
      <t xml:space="preserve"> a la emisión de concepto favorable a solicitudes de acreditación sin el lleno de cumplimiento de requisitos.</t>
    </r>
  </si>
  <si>
    <r>
      <rPr>
        <sz val="11"/>
        <color rgb="FFFF0000"/>
        <rFont val="Arial Narrow"/>
        <family val="2"/>
      </rPr>
      <t>Posibilidad</t>
    </r>
    <r>
      <rPr>
        <sz val="11"/>
        <color theme="1"/>
        <rFont val="Arial Narrow"/>
        <family val="2"/>
      </rPr>
      <t xml:space="preserve"> de pérdida económica y pérdida reputacional</t>
    </r>
    <r>
      <rPr>
        <sz val="11"/>
        <color rgb="FFFF0000"/>
        <rFont val="Arial Narrow"/>
        <family val="2"/>
      </rPr>
      <t xml:space="preserve"> debido</t>
    </r>
    <r>
      <rPr>
        <sz val="11"/>
        <color theme="1"/>
        <rFont val="Arial Narrow"/>
        <family val="2"/>
      </rPr>
      <t xml:space="preserve"> a la emisión de concepto favorable a solicitudes de acreditación sin el lleno de cumplimiento de requisitos </t>
    </r>
  </si>
  <si>
    <t>Posibilidad de pérdida económica y  reputacional</t>
  </si>
  <si>
    <t>Falta de conocimiento de los referentes doctrinales de la UAEOS por profesionales que desarrollan investigaciones.</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</si>
  <si>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que no se alinean a los referentes doctrinales institucionales. </t>
    </r>
  </si>
  <si>
    <t>Expedición de certificaciones de formación sin el cumplimiento de requisitos</t>
  </si>
  <si>
    <t xml:space="preserve">Debido a la emisión de certificados de procesos de formación sin el correspondiente cumplimiento de requisitos </t>
  </si>
  <si>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</si>
  <si>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 xml:space="preserve">Posibilidad de pérdida económica y reputacional </t>
  </si>
  <si>
    <t xml:space="preserve">
Debilidad en el diagnostico socio empresarial </t>
  </si>
  <si>
    <r>
      <t>Debido</t>
    </r>
    <r>
      <rPr>
        <sz val="10"/>
        <rFont val="Arial Narrow"/>
        <family val="2"/>
      </rPr>
      <t xml:space="preserve"> a organizaciones solidarias que no son perdurables y sostenibles en el tiempo.</t>
    </r>
  </si>
  <si>
    <t>Dirección de Desarrollo</t>
  </si>
  <si>
    <t>Coaccionar a los funcionarios, contratistas o supervisores  de la Unidad</t>
  </si>
  <si>
    <t>x</t>
  </si>
  <si>
    <t>Posibilidad de pérdida económica</t>
  </si>
  <si>
    <t>Inventarios desactualizados</t>
  </si>
  <si>
    <r>
      <rPr>
        <sz val="10"/>
        <color rgb="FFFF0000"/>
        <rFont val="Arial Narrow"/>
        <family val="2"/>
      </rPr>
      <t xml:space="preserve">Debido </t>
    </r>
    <r>
      <rPr>
        <sz val="10"/>
        <color theme="1"/>
        <rFont val="Arial Narrow"/>
        <family val="2"/>
      </rPr>
      <t xml:space="preserve"> a extravio, sustracción,  fallas en la relación e identificación de los bienes, o administración de inventarios.</t>
    </r>
  </si>
  <si>
    <t xml:space="preserve">El profesional Especializado responsable de Inventarios, verifica cantidad y descripción de bienes contra factura, hoja de inventarios individual y diligenciamiento de los registros correspondientes de inventarios.           
</t>
  </si>
  <si>
    <t>Profesional Especializado Grupo de Gestión Administrativa</t>
  </si>
  <si>
    <t>Disponer de un área inadecuada para el deposito provisional de los recursos de Caja Menor.</t>
  </si>
  <si>
    <r>
      <rPr>
        <sz val="10"/>
        <color rgb="FFFF0000"/>
        <rFont val="Arial Narrow"/>
        <family val="2"/>
      </rPr>
      <t>Debido</t>
    </r>
    <r>
      <rPr>
        <sz val="10"/>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</si>
  <si>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</si>
  <si>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</si>
  <si>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Desconocimiento del Plan Institucional de Gestión Ambiental - PIGA y de las actividades  que lo contemplan.</t>
  </si>
  <si>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</si>
  <si>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 incumplimiento del plan institucional de Gestión Ambiental - PIGA, como de las actividades allí contempladas.</t>
    </r>
  </si>
  <si>
    <t>Socialización del Plan Institucional de Gestión Ambiental - PIGA y a su desarrollo y seguimiento a sus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</si>
  <si>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</si>
  <si>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</si>
  <si>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Nivel de acceso de personal no autorizado a la áreas de la Entidad</t>
  </si>
  <si>
    <r>
      <rPr>
        <sz val="11"/>
        <color rgb="FFFF0000"/>
        <rFont val="Arial Narrow"/>
        <family val="2"/>
      </rPr>
      <t>Debido</t>
    </r>
    <r>
      <rPr>
        <sz val="10"/>
        <color theme="1"/>
        <rFont val="Arial Narrow"/>
        <family val="2"/>
      </rPr>
      <t xml:space="preserve"> a sustracción de los bienes.</t>
    </r>
  </si>
  <si>
    <t>Verificación identidad del personal autorizado a accesar a la Entidad.</t>
  </si>
  <si>
    <t>Grupo de Gestión Administrativa
Todos los funcionarios de la Entidad</t>
  </si>
  <si>
    <t>GAD 01</t>
  </si>
  <si>
    <t>GAD 02</t>
  </si>
  <si>
    <t>GAD 03</t>
  </si>
  <si>
    <t>GAD 04</t>
  </si>
  <si>
    <t>Posibilidad de pérdida económica y reputacional</t>
  </si>
  <si>
    <r>
      <rPr>
        <sz val="10"/>
        <color rgb="FFFF0000"/>
        <rFont val="Arial Narrow"/>
        <family val="2"/>
      </rPr>
      <t>Debido</t>
    </r>
    <r>
      <rPr>
        <sz val="10"/>
        <color theme="1"/>
        <rFont val="Arial Narrow"/>
        <family val="2"/>
      </rPr>
      <t xml:space="preserve"> al  extravio o no tener acceso oportuno a los documentos objeto de consulta.</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</si>
  <si>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al  extravio o no tener acceso oportuno a los documentos objeto de consulta.</t>
    </r>
  </si>
  <si>
    <t>Aplicación de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</si>
  <si>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</si>
  <si>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r>
      <rPr>
        <sz val="10"/>
        <color rgb="FFFF0000"/>
        <rFont val="Arial Narrow"/>
        <family val="2"/>
      </rPr>
      <t>Debido</t>
    </r>
    <r>
      <rPr>
        <sz val="10"/>
        <color theme="1"/>
        <rFont val="Arial Narrow"/>
        <family val="2"/>
      </rPr>
      <t xml:space="preserve"> a la suscripción de documentos por personal no autorizado.</t>
    </r>
  </si>
  <si>
    <r>
      <rPr>
        <sz val="10"/>
        <color rgb="FFFF0000"/>
        <rFont val="Arial Narrow"/>
        <family val="2"/>
      </rPr>
      <t>Posibilidad</t>
    </r>
    <r>
      <rPr>
        <sz val="10"/>
        <color theme="1"/>
        <rFont val="Arial Narrow"/>
        <family val="2"/>
      </rPr>
      <t xml:space="preserve"> de incurrir en perdida económica y reputacional, </t>
    </r>
    <r>
      <rPr>
        <sz val="10"/>
        <color rgb="FFFF0000"/>
        <rFont val="Arial Narrow"/>
        <family val="2"/>
      </rPr>
      <t>debido</t>
    </r>
    <r>
      <rPr>
        <sz val="10"/>
        <color theme="1"/>
        <rFont val="Arial Narrow"/>
        <family val="2"/>
      </rPr>
      <t xml:space="preserve"> a la suscripción de documentos por personal no autorizado.</t>
    </r>
  </si>
  <si>
    <t>Elaboración de un protocolo y lineamientos para la administración y control de las comunicaciones oficiales.</t>
  </si>
  <si>
    <t>Socializar el protocolo y los lineamientos para la administración de las comunicaciones oficiales.</t>
  </si>
  <si>
    <t>GDO 01</t>
  </si>
  <si>
    <t>GDO 02</t>
  </si>
  <si>
    <t>GFI 01</t>
  </si>
  <si>
    <t>Comprometer recursos afectando rubros y usos presupuestales diferentes al objeto contractual.</t>
  </si>
  <si>
    <r>
      <rPr>
        <sz val="10"/>
        <color rgb="FFFF0000"/>
        <rFont val="Arial Narrow"/>
        <family val="2"/>
      </rPr>
      <t xml:space="preserve">Debido </t>
    </r>
    <r>
      <rPr>
        <sz val="10"/>
        <color theme="1"/>
        <rFont val="Arial Narrow"/>
        <family val="2"/>
      </rPr>
      <t xml:space="preserve"> a que se certifique erróneamente la disponibilidad de un rubro presupuestal.</t>
    </r>
  </si>
  <si>
    <t>Verificar y revisar que los rubros y usos presupuestales  se encuentren activos, creados y que sean acordes con el objeto contractual y las necesidades presentadas teniendo en cuenta la disponibilidad presupuestal por parte de los Funcionarios responsable de presupuesto.</t>
  </si>
  <si>
    <t>El Coordinador, técnico y auxiliar administrativo del Grupo de Gestión Financiera asesoraran en los rubros y usos presupuestales a utilizar.</t>
  </si>
  <si>
    <t>GH 01</t>
  </si>
  <si>
    <t>GH 02</t>
  </si>
  <si>
    <t>GH 03</t>
  </si>
  <si>
    <t>GH 04</t>
  </si>
  <si>
    <t>GH 05</t>
  </si>
  <si>
    <t>SC 01</t>
  </si>
  <si>
    <t>SC 02</t>
  </si>
  <si>
    <t>SC 03</t>
  </si>
  <si>
    <t>CPR 01</t>
  </si>
  <si>
    <t>CPR 02</t>
  </si>
  <si>
    <t>GIN 01</t>
  </si>
  <si>
    <t>GIN 02</t>
  </si>
  <si>
    <t>GIN 03</t>
  </si>
  <si>
    <t>GIN 04</t>
  </si>
  <si>
    <t>No disponer recursos presupuestales suficientes.</t>
  </si>
  <si>
    <t>Realizar planeación (establecer prioridades y necesidades) de los recursos presupuestales necesarios para adelantar las actividades de contratación.</t>
  </si>
  <si>
    <t>Verificar informes ejecución del Plan de mantenimiento de software y hardware</t>
  </si>
  <si>
    <t>Grupo TICS</t>
  </si>
  <si>
    <t>Perdida económica y reputacional</t>
  </si>
  <si>
    <t>Verificar el software instalado en los equipos de computo de la Entidad.</t>
  </si>
  <si>
    <t>Realizar jornadas de verificación de software no autorizado dentro de las actividades programadas de mantenimiento preventivo y correctivo.</t>
  </si>
  <si>
    <t>Sistemas de información no cuentan con controles adecuados y suficientes.</t>
  </si>
  <si>
    <r>
      <rPr>
        <sz val="10"/>
        <color rgb="FFFF0000"/>
        <rFont val="Arial Narrow"/>
        <family val="2"/>
      </rPr>
      <t>Debido</t>
    </r>
    <r>
      <rPr>
        <sz val="10"/>
        <color theme="1"/>
        <rFont val="Arial Narrow"/>
        <family val="2"/>
      </rPr>
      <t xml:space="preserve">  a sistemas de información susceptibles de manipulación o adulteración por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</si>
  <si>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sistemas de información susceptibles de manipulación o adulteración por personal no autorizado.</t>
    </r>
  </si>
  <si>
    <t>Corrupción - Fraude Interno</t>
  </si>
  <si>
    <t>Actualizar los Usuarios con accesos, permisos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</si>
  <si>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</si>
  <si>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Intereses propios o particulares en procesos de contratación aperturados por la UAEOS.</t>
  </si>
  <si>
    <t>Revisar Plan Anual de Adquisiciones para adelantar el proceso de contratación, acorde a las necesidades reales y definidas previamente.</t>
  </si>
  <si>
    <t>Oficina Jurídica
Subdirección Nacional
Director de Investigación y Planeación
Director de Desarrollo de las organizaciones Solidarias</t>
  </si>
  <si>
    <t>Diligenciar formato con los requisitos establecidos en la norma para realizar estudios (formato de documento y estudios previos conforme a lo enunciado en la ley 1150 de 2007)</t>
  </si>
  <si>
    <t>Presentación y revisión de documentos de estudios previos conforme a lo indicado en la ley 1150 de 2.007</t>
  </si>
  <si>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</si>
  <si>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Revisar informes de supervisión de conformidad al objeto contractual del contratos o convenio.</t>
  </si>
  <si>
    <t>Informes de supervisión revisados</t>
  </si>
  <si>
    <t>Oficina Jurídica
Subdirección Nacional</t>
  </si>
  <si>
    <t>Efectuar revisión regimen de inhabilidades e incompatibilidades, consagrado en la Ley 80 de 1.993; y ley 1474 de 2.011.</t>
  </si>
  <si>
    <t>Oficina Asesora Jurídica</t>
  </si>
  <si>
    <t xml:space="preserve">Validar diligenciamiento  de declaración de estar incurso o no, en la causal de conflicto de intereses. </t>
  </si>
  <si>
    <t>GCO 01</t>
  </si>
  <si>
    <t>GCO 02</t>
  </si>
  <si>
    <t>GCO 03</t>
  </si>
  <si>
    <t>Falta de planeación en la asignación del apoderado judicial.</t>
  </si>
  <si>
    <r>
      <rPr>
        <sz val="11"/>
        <color rgb="FFFF0000"/>
        <rFont val="Arial Narrow"/>
        <family val="2"/>
      </rPr>
      <t xml:space="preserve">Debido </t>
    </r>
    <r>
      <rPr>
        <sz val="11"/>
        <color theme="1"/>
        <rFont val="Arial Narrow"/>
        <family val="2"/>
      </rPr>
      <t>a la asignación de apoderado judicial sin idoneidad y experiencia.</t>
    </r>
  </si>
  <si>
    <r>
      <rPr>
        <sz val="11"/>
        <color rgb="FFFF0000"/>
        <rFont val="Arial Narrow"/>
        <family val="2"/>
      </rPr>
      <t>Posibilidad</t>
    </r>
    <r>
      <rPr>
        <sz val="11"/>
        <rFont val="Arial Narrow"/>
        <family val="2"/>
      </rPr>
      <t xml:space="preserve"> de perdida reputacional y económica por p</t>
    </r>
    <r>
      <rPr>
        <sz val="11"/>
        <color theme="1"/>
        <rFont val="Arial Narrow"/>
        <family val="2"/>
      </rPr>
      <t xml:space="preserve">rocesos judiciales sin defensa técnica, en favor de los intereses de la Entidad; lo anterior </t>
    </r>
    <r>
      <rPr>
        <sz val="11"/>
        <color rgb="FFFF0000"/>
        <rFont val="Arial Narrow"/>
        <family val="2"/>
      </rPr>
      <t>debido</t>
    </r>
    <r>
      <rPr>
        <sz val="11"/>
        <color theme="1"/>
        <rFont val="Arial Narrow"/>
        <family val="2"/>
      </rPr>
      <t xml:space="preserve"> a la designación de apoderado judicial sin idoneidad y experiencia.</t>
    </r>
    <r>
      <rPr>
        <sz val="11"/>
        <color rgb="FFFF0000"/>
        <rFont val="Arial Narrow"/>
        <family val="2"/>
      </rPr>
      <t/>
    </r>
  </si>
  <si>
    <t>Estudiar hojas de vida de apoderados judiciales de procesos  a favor o en contra de la UAEOS.</t>
  </si>
  <si>
    <t>Jefe Oficina Asesora Jurídica</t>
  </si>
  <si>
    <t>Deficiente Planeación en la designación oportuna de apoderado judicial en las diferentes etapas de los procesos.</t>
  </si>
  <si>
    <r>
      <rPr>
        <sz val="11"/>
        <color rgb="FFFF0000"/>
        <rFont val="Arial Narrow"/>
        <family val="2"/>
      </rPr>
      <t>Debido</t>
    </r>
    <r>
      <rPr>
        <sz val="11"/>
        <color theme="1"/>
        <rFont val="Arial Narrow"/>
        <family val="2"/>
      </rPr>
      <t xml:space="preserve"> a  Procesos sin asignación de apoderado judicial, Procesos judiciales sin oportuno seguimiento, Procesos judiciales sin intervención oportuna</t>
    </r>
  </si>
  <si>
    <r>
      <rPr>
        <sz val="11"/>
        <color rgb="FFFF0000"/>
        <rFont val="Arial Narrow"/>
        <family val="2"/>
      </rPr>
      <t xml:space="preserve">Posibilidad </t>
    </r>
    <r>
      <rPr>
        <sz val="11"/>
        <rFont val="Arial Narrow"/>
        <family val="2"/>
      </rPr>
      <t xml:space="preserve">de perdida reputacional y económica por Procesos sin defensa judicial oportuna.                            </t>
    </r>
    <r>
      <rPr>
        <sz val="11"/>
        <color theme="1"/>
        <rFont val="Arial Narrow"/>
        <family val="2"/>
      </rPr>
      <t xml:space="preserve">                 </t>
    </r>
    <r>
      <rPr>
        <sz val="11"/>
        <color rgb="FFFF0000"/>
        <rFont val="Arial Narrow"/>
        <family val="2"/>
      </rPr>
      <t xml:space="preserve"> Debido </t>
    </r>
    <r>
      <rPr>
        <sz val="11"/>
        <color theme="1"/>
        <rFont val="Arial Narrow"/>
        <family val="2"/>
      </rPr>
      <t>a  Procesos sin designación de apoderado judicial, Procesos judiciales sin oportuno seguimiento, Procesos judiciales sin intervención oportuna</t>
    </r>
  </si>
  <si>
    <t>Designar oportuna y adecuadamente los apoderados judiciales</t>
  </si>
  <si>
    <t>Apoderados judiciales designados en las etapas procesales</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</si>
  <si>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</si>
  <si>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</si>
  <si>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</si>
  <si>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</si>
  <si>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La no verificación de existencia de incompatibilidad o conflicto de intereses entre el apoderado designado por la UAEOS y la parte demandante o demandada según corresponda.</t>
  </si>
  <si>
    <t>GJU 01</t>
  </si>
  <si>
    <t>GJU 02</t>
  </si>
  <si>
    <t>GJU 03</t>
  </si>
  <si>
    <t>GJU 04</t>
  </si>
  <si>
    <t>GME 01</t>
  </si>
  <si>
    <t>GME 02</t>
  </si>
  <si>
    <t>GME 03</t>
  </si>
  <si>
    <t>GCE 01</t>
  </si>
  <si>
    <t>GCE 02</t>
  </si>
  <si>
    <t>GCE 03</t>
  </si>
  <si>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</si>
  <si>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Jefe Oficina de Control Interno</t>
  </si>
  <si>
    <r>
      <rPr>
        <sz val="10"/>
        <color rgb="FFFF0000"/>
        <rFont val="Arial Narrow"/>
        <family val="2"/>
      </rPr>
      <t>Debido</t>
    </r>
    <r>
      <rPr>
        <sz val="10"/>
        <color theme="1"/>
        <rFont val="Arial Narrow"/>
        <family val="2"/>
      </rPr>
      <t xml:space="preserve">  a la no presentación de las mediciones e informes establecidos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</si>
  <si>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</si>
  <si>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</si>
  <si>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Desconocimiento de la importancia e impacto de las recomendaciones realizadas por la  Oficina de Control Interno y las consecuencias de incumplimiento por los diferentes procesos.</t>
  </si>
  <si>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</si>
  <si>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</si>
  <si>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</si>
  <si>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</si>
  <si>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r>
      <rPr>
        <sz val="10"/>
        <color rgb="FFFF0000"/>
        <rFont val="Arial Narrow"/>
        <family val="2"/>
      </rPr>
      <t>Posibilidad de perdida</t>
    </r>
    <r>
      <rPr>
        <sz val="10"/>
        <color theme="1"/>
        <rFont val="Arial Narrow"/>
        <family val="2"/>
      </rPr>
      <t xml:space="preserve"> reputacional y económica por planificación institucional que no responda a los lineamientos del gobierno nacional y a las necesidades reales del sector solidario, </t>
    </r>
    <r>
      <rPr>
        <sz val="10"/>
        <color rgb="FFFF0000"/>
        <rFont val="Arial Narrow"/>
        <family val="2"/>
      </rPr>
      <t>debido</t>
    </r>
    <r>
      <rPr>
        <sz val="10"/>
        <color theme="1"/>
        <rFont val="Arial Narrow"/>
        <family val="2"/>
      </rPr>
      <t xml:space="preserve"> que no se actualiza o socializa el proceso de Pensamiento y direccionamiento estratégico </t>
    </r>
  </si>
  <si>
    <t>Revisión, actualización y  desarrollo del proceso de Pensamiento y Direccionamiento Estratégico, para la formulación e implementación de la Planeación Estratégica Institucional.</t>
  </si>
  <si>
    <r>
      <rPr>
        <sz val="10"/>
        <color rgb="FFFF0000"/>
        <rFont val="Arial Narrow"/>
        <family val="2"/>
      </rPr>
      <t>Posibilidad</t>
    </r>
    <r>
      <rPr>
        <sz val="10"/>
        <rFont val="Arial Narrow"/>
        <family val="2"/>
      </rPr>
      <t xml:space="preserve"> de perdida reputa</t>
    </r>
    <r>
      <rPr>
        <sz val="10"/>
        <color theme="1"/>
        <rFont val="Arial Narrow"/>
        <family val="2"/>
      </rPr>
      <t xml:space="preserve">cional y económica por uso de mecanismos de administración de riesgos inadecuados y deficiente detección temprana de riesgos, </t>
    </r>
    <r>
      <rPr>
        <sz val="10"/>
        <color rgb="FFFF0000"/>
        <rFont val="Arial Narrow"/>
        <family val="2"/>
      </rPr>
      <t xml:space="preserve">debido </t>
    </r>
    <r>
      <rPr>
        <sz val="10"/>
        <rFont val="Arial Narrow"/>
        <family val="2"/>
      </rPr>
      <t>a la falta de actualización de las herramientas para la gestión y Administración de Riesgos en la entidad</t>
    </r>
  </si>
  <si>
    <t>1.Mantener actualizada la documentación y herramientas para la gestión de riesgos. 
2. Realizar análisis a los seguimientos que reportan los líderes de procesos frente a los controles establecidos en los  Mapa de Riesgos de la entidad periódicamente.</t>
  </si>
  <si>
    <t>Implementar el programa integral de intervención PII (ruta)</t>
  </si>
  <si>
    <t xml:space="preserve">Gestionar ante el ministerio de hacienda y crédito las necesidades presupuestales para la atención de fomento de la economía solidaria </t>
  </si>
  <si>
    <t xml:space="preserve">Presentar ante el proyecto de presupuesto para atender las necesidades de las organizaciones </t>
  </si>
  <si>
    <t>Posibilidad de incurrir en perdida económica y reputacional</t>
  </si>
  <si>
    <t>Debido a  ejercer coacción a los funcionarios, contratistas o supervisores de la unidad para un beneficio particular o de un tercero.</t>
  </si>
  <si>
    <t>Posibilidad perdida económica y reputacional  debido a  ejercer coacción a los funcionarios, contratistas o supervisores de la unidad para un beneficio particular o de un tercero.</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</si>
  <si>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</si>
  <si>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</si>
  <si>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La no formulación, gestión y actualización de los planes, programas y proyectos por los formuladores y responsables, que permitan su desarrollo y ejecución de los proyectos de inversión.</t>
  </si>
  <si>
    <t>Supervisar la ejecución de los proyectos de inversión, estableciéndose el grado de avance financiero y de entrega productos, y realizar los ajustes en la ejecución si a ello corresponde.</t>
  </si>
  <si>
    <r>
      <rPr>
        <sz val="11"/>
        <color rgb="FFFF0000"/>
        <rFont val="Arial Narrow"/>
        <family val="2"/>
      </rPr>
      <t>Debido</t>
    </r>
    <r>
      <rPr>
        <sz val="11"/>
        <color theme="1"/>
        <rFont val="Arial Narrow"/>
        <family val="2"/>
      </rPr>
      <t xml:space="preserve"> a peticiones resueltas de manera inoportuna y/o extemporánea</t>
    </r>
  </si>
  <si>
    <r>
      <rPr>
        <sz val="11"/>
        <color rgb="FFFF0000"/>
        <rFont val="Arial Narrow"/>
        <family val="2"/>
      </rPr>
      <t xml:space="preserve">Posibilidad </t>
    </r>
    <r>
      <rPr>
        <sz val="11"/>
        <color theme="1"/>
        <rFont val="Arial Narrow"/>
        <family val="2"/>
      </rPr>
      <t xml:space="preserve">de pérdida reputacional </t>
    </r>
    <r>
      <rPr>
        <sz val="11"/>
        <color rgb="FFFF0000"/>
        <rFont val="Arial Narrow"/>
        <family val="2"/>
      </rPr>
      <t>debido</t>
    </r>
    <r>
      <rPr>
        <sz val="11"/>
        <color theme="1"/>
        <rFont val="Arial Narrow"/>
        <family val="2"/>
      </rPr>
      <t xml:space="preserve"> a peticiones resueltas de manera inoportuna  y/o extemporánea.</t>
    </r>
  </si>
  <si>
    <t xml:space="preserve">Reportar las necesidades de programación, mantenimiento y soporte al grupo de Tics </t>
  </si>
  <si>
    <t>Reportar las necesidades de programación, mantenimiento y soporte al grupo de Tics, cada vez que ocurran</t>
  </si>
  <si>
    <t xml:space="preserve">Profesional Especializado Grupo de educación e investigación </t>
  </si>
  <si>
    <t>Posibilidad de incurrir en perdida económica</t>
  </si>
  <si>
    <r>
      <rPr>
        <sz val="10"/>
        <color rgb="FFFF0000"/>
        <rFont val="Arial Narrow"/>
        <family val="2"/>
      </rPr>
      <t>Posibilidad  de perdida</t>
    </r>
    <r>
      <rPr>
        <sz val="10"/>
        <color theme="1"/>
        <rFont val="Arial Narrow"/>
        <family val="2"/>
      </rPr>
      <t xml:space="preserve"> reputacional, </t>
    </r>
    <r>
      <rPr>
        <sz val="10"/>
        <color rgb="FFFF0000"/>
        <rFont val="Arial Narrow"/>
        <family val="2"/>
      </rPr>
      <t>por</t>
    </r>
    <r>
      <rPr>
        <sz val="10"/>
        <color theme="1"/>
        <rFont val="Arial Narrow"/>
        <family val="2"/>
      </rPr>
      <t xml:space="preserve"> sanciones por parte de los entes de control e insatisfacción de los funcionarios de la entidad,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</si>
  <si>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r>
      <rPr>
        <sz val="10"/>
        <color rgb="FFFF0000"/>
        <rFont val="Arial Narrow"/>
        <family val="2"/>
      </rPr>
      <t>Debido</t>
    </r>
    <r>
      <rPr>
        <sz val="10"/>
        <color theme="1"/>
        <rFont val="Arial Narrow"/>
        <family val="2"/>
      </rPr>
      <t xml:space="preserve"> a inconsistencias presentadas en la liquidación de la nómina  
 </t>
    </r>
  </si>
  <si>
    <r>
      <rPr>
        <sz val="10"/>
        <color rgb="FFFF0000"/>
        <rFont val="Arial Narrow"/>
        <family val="2"/>
      </rPr>
      <t>Posibilidad</t>
    </r>
    <r>
      <rPr>
        <sz val="10"/>
        <color theme="1"/>
        <rFont val="Arial Narrow"/>
        <family val="2"/>
      </rPr>
      <t xml:space="preserve"> de incurrir en perdida económica por sanciones por parte de  entes de control o demandas por pagos inadecuados en la nomina y liquidación de las prestaciones sociales, </t>
    </r>
    <r>
      <rPr>
        <sz val="10"/>
        <color rgb="FFFF0000"/>
        <rFont val="Arial Narrow"/>
        <family val="2"/>
      </rPr>
      <t>debido</t>
    </r>
    <r>
      <rPr>
        <sz val="10"/>
        <color theme="1"/>
        <rFont val="Arial Narrow"/>
        <family val="2"/>
      </rPr>
      <t xml:space="preserve"> a inconsistencias presentadas en la liquidación de la mismas.</t>
    </r>
  </si>
  <si>
    <t>Validar y aprobar por el Coordinador de Gestión Humana la preliquidación de nomina presentada por el profesional responsable  a través de la verificación de la prenomina frente a la confrontación de las novedades y situaciones administrativas existentes.</t>
  </si>
  <si>
    <r>
      <rPr>
        <sz val="11"/>
        <color rgb="FFFF0000"/>
        <rFont val="Arial Narrow"/>
        <family val="2"/>
      </rPr>
      <t>Posibilidad de incurri</t>
    </r>
    <r>
      <rPr>
        <sz val="11"/>
        <color theme="1"/>
        <rFont val="Arial Narrow"/>
        <family val="2"/>
      </rPr>
      <t>r en perdida económica</t>
    </r>
  </si>
  <si>
    <r>
      <rPr>
        <sz val="10"/>
        <color rgb="FFFF0000"/>
        <rFont val="Arial Narrow"/>
        <family val="2"/>
      </rPr>
      <t xml:space="preserve">Debido </t>
    </r>
    <r>
      <rPr>
        <sz val="10"/>
        <color theme="1"/>
        <rFont val="Arial Narrow"/>
        <family val="2"/>
      </rPr>
      <t xml:space="preserve">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</si>
  <si>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incurrir en perdida económica por demandas generadas por accidentes de trabajo o enfermedades general o laboral, </t>
    </r>
    <r>
      <rPr>
        <sz val="10"/>
        <color rgb="FFFF0000"/>
        <rFont val="Arial Narrow"/>
        <family val="2"/>
      </rPr>
      <t>debido</t>
    </r>
    <r>
      <rPr>
        <sz val="10"/>
        <color theme="1"/>
        <rFont val="Arial Narrow"/>
        <family val="2"/>
      </rPr>
      <t xml:space="preserve"> a la formulación e implementación del  Sistema de Gestión de la Seguridad y Salud en el Trabajo SG-SST, que no responde a las necesidades y características  de la entidad </t>
    </r>
  </si>
  <si>
    <r>
      <rPr>
        <sz val="10"/>
        <color rgb="FFFF0000"/>
        <rFont val="Arial Narrow"/>
        <family val="2"/>
      </rPr>
      <t>Posibilidad</t>
    </r>
    <r>
      <rPr>
        <sz val="10"/>
        <color theme="1"/>
        <rFont val="Arial Narrow"/>
        <family val="2"/>
      </rPr>
      <t xml:space="preserve"> de perdida reputacional y económica </t>
    </r>
    <r>
      <rPr>
        <sz val="10"/>
        <color rgb="FFFF0000"/>
        <rFont val="Arial Narrow"/>
        <family val="2"/>
      </rPr>
      <t>debido</t>
    </r>
    <r>
      <rPr>
        <sz val="10"/>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</si>
  <si>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Revisión de Historias laborales para validación y cargue de la información en el aplicativo CETIL, para su revisión y firma del Coordinador Grupo de Gestión Humana.</t>
  </si>
  <si>
    <r>
      <rPr>
        <sz val="10"/>
        <color rgb="FFFF0000"/>
        <rFont val="Arial Narrow"/>
        <family val="2"/>
      </rPr>
      <t>Posibilidad</t>
    </r>
    <r>
      <rPr>
        <sz val="10"/>
        <color theme="1"/>
        <rFont val="Arial Narrow"/>
        <family val="2"/>
      </rPr>
      <t xml:space="preserve"> de perdida económica por concepto de solicitud de tiquetes aéreos y liquidación de viáticos de comisión de servicios de los servidores públicos y contratistas de la entidad, </t>
    </r>
    <r>
      <rPr>
        <sz val="10"/>
        <color rgb="FFFF0000"/>
        <rFont val="Arial Narrow"/>
        <family val="2"/>
      </rPr>
      <t>debido</t>
    </r>
    <r>
      <rPr>
        <sz val="10"/>
        <color theme="1"/>
        <rFont val="Arial Narrow"/>
        <family val="2"/>
      </rPr>
      <t xml:space="preserve"> a liquidación en la selección de los rubros de funcionamiento o inversión.</t>
    </r>
  </si>
  <si>
    <t>Cargue de la información SIIF, verificación y aprobación de las solicitudes de tiquetes aéreos y viáticos de comisión de servicios de los servidores públicos.</t>
  </si>
  <si>
    <t>Falta de control  en la publicación de contenidos y piezas, en los canales establecidos para tal fin.</t>
  </si>
  <si>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</si>
  <si>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r>
      <rPr>
        <sz val="10"/>
        <color rgb="FFFF0000"/>
        <rFont val="Arial Narrow"/>
        <family val="2"/>
      </rPr>
      <t>Posibilidad</t>
    </r>
    <r>
      <rPr>
        <sz val="10"/>
        <color theme="1"/>
        <rFont val="Arial Narrow"/>
        <family val="2"/>
      </rPr>
      <t xml:space="preserve"> de perdida reputacional, </t>
    </r>
    <r>
      <rPr>
        <sz val="10"/>
        <color rgb="FFFF0000"/>
        <rFont val="Arial Narrow"/>
        <family val="2"/>
      </rPr>
      <t>debido</t>
    </r>
    <r>
      <rPr>
        <sz val="10"/>
        <color theme="1"/>
        <rFont val="Arial Narrow"/>
        <family val="2"/>
      </rPr>
      <t xml:space="preserve"> a la recolección de la información  de manera extemporánea e incompleta  para ser publicada a través de los canales dispuestos por la Entidad.</t>
    </r>
  </si>
  <si>
    <t>El líder responsable del proceso deberá verificar y asegurar la recolección de contenidos dentro de los tiempos y estándares establecidos.</t>
  </si>
  <si>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extravio,  fallas en la relación e identificación de los bienes, o administración de inventarios.
</t>
    </r>
  </si>
  <si>
    <t>Realizar toma física de inventarios de todos los bienes de la Entidad y presentar informe pormenorizado por funcionario (inventarios individuales) y por dependencia.</t>
  </si>
  <si>
    <r>
      <rPr>
        <sz val="10"/>
        <color rgb="FFFF0000"/>
        <rFont val="Arial Narrow"/>
        <family val="2"/>
      </rPr>
      <t xml:space="preserve">Posibilidad </t>
    </r>
    <r>
      <rPr>
        <sz val="10"/>
        <rFont val="Arial Narrow"/>
        <family val="2"/>
      </rPr>
      <t>de perdida económica,</t>
    </r>
    <r>
      <rPr>
        <sz val="10"/>
        <color theme="1"/>
        <rFont val="Arial Narrow"/>
        <family val="2"/>
      </rPr>
      <t xml:space="preserve"> </t>
    </r>
    <r>
      <rPr>
        <sz val="10"/>
        <color rgb="FFFF0000"/>
        <rFont val="Arial Narrow"/>
        <family val="2"/>
      </rPr>
      <t>debido</t>
    </r>
    <r>
      <rPr>
        <sz val="10"/>
        <color theme="1"/>
        <rFont val="Arial Narrow"/>
        <family val="2"/>
      </rPr>
      <t xml:space="preserve"> a sustracción de los recursos asignados a caja menor.</t>
    </r>
  </si>
  <si>
    <r>
      <rPr>
        <sz val="10"/>
        <color rgb="FFFF0000"/>
        <rFont val="Arial Narrow"/>
        <family val="2"/>
      </rPr>
      <t xml:space="preserve">Posibilidad </t>
    </r>
    <r>
      <rPr>
        <sz val="10"/>
        <rFont val="Arial Narrow"/>
        <family val="2"/>
      </rPr>
      <t>de perdida económica de bienes muebles, equipos y suministros de oficina</t>
    </r>
    <r>
      <rPr>
        <sz val="10"/>
        <color rgb="FFFF0000"/>
        <rFont val="Arial Narrow"/>
        <family val="2"/>
      </rPr>
      <t xml:space="preserve"> </t>
    </r>
    <r>
      <rPr>
        <sz val="10"/>
        <color theme="1"/>
        <rFont val="Arial Narrow"/>
        <family val="2"/>
      </rPr>
      <t xml:space="preserve">de la Unidad, </t>
    </r>
    <r>
      <rPr>
        <sz val="10"/>
        <color rgb="FFFF0000"/>
        <rFont val="Arial Narrow"/>
        <family val="2"/>
      </rPr>
      <t>debido</t>
    </r>
    <r>
      <rPr>
        <sz val="10"/>
        <color theme="1"/>
        <rFont val="Arial Narrow"/>
        <family val="2"/>
      </rPr>
      <t xml:space="preserve"> a sustracción de los bienes.
</t>
    </r>
  </si>
  <si>
    <t>Autorización de acceso a personal externo y visitantes, previa identificación. Y acompañamiento por parte de un funcionario de la Entidad.</t>
  </si>
  <si>
    <t>Procesos archivísticos no aplicados conforme a la normatividad vigente.</t>
  </si>
  <si>
    <t>Grupo de Gestión Administrativa
Profesional o Tecnólogo en Gestión Documental</t>
  </si>
  <si>
    <t>Posibilidad de perdida económica y reputacional</t>
  </si>
  <si>
    <t>Inexistencia de protocolos y lineamientos  para la administración de las comunicaciones oficiales.</t>
  </si>
  <si>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que se certifique erróneamente la disponibilidad de un rubro presupuestal.</t>
    </r>
  </si>
  <si>
    <t>Profesional Especializado. Técnico y auxiliar Grupo de Gestión Financiera</t>
  </si>
  <si>
    <t>Brindar asesoría en la definición de los rubros y usos presupuestales para la adquisición de bienes o servicios por parte de los funcionario encargado del manejo de presupuesto.</t>
  </si>
  <si>
    <t>El Coordinador, contratista con funciones de contador, técnico,  auxiliar administrativo del Grupo de Gestión Financiera brindaran asesora para la definición de los rubros y usos presupuestales en la adquisición de bienes y servicios.</t>
  </si>
  <si>
    <t>Profesional Especializado, contratista con funciones de contador, Técnico y auxiliar Grupo de Gestión Financiera</t>
  </si>
  <si>
    <t>Perdida reputacional y económica</t>
  </si>
  <si>
    <r>
      <t>Debido</t>
    </r>
    <r>
      <rPr>
        <sz val="10"/>
        <rFont val="Arial Narrow"/>
        <family val="2"/>
      </rPr>
      <t xml:space="preserve"> a la no contratación de los procesos indispensables (mantenimiento preventivo y correctivo de hardware y software, obsolescencia de equipos tecnológicos) para el funcionamiento de la UAEOS.</t>
    </r>
  </si>
  <si>
    <r>
      <rPr>
        <sz val="10"/>
        <color rgb="FFFF0000"/>
        <rFont val="Arial Narrow"/>
        <family val="2"/>
      </rPr>
      <t>Posibilidad de perdida</t>
    </r>
    <r>
      <rPr>
        <sz val="10"/>
        <color theme="1"/>
        <rFont val="Arial Narrow"/>
        <family val="2"/>
      </rPr>
      <t xml:space="preserve"> reputacional y económica , </t>
    </r>
    <r>
      <rPr>
        <sz val="10"/>
        <color rgb="FFFF0000"/>
        <rFont val="Arial Narrow"/>
        <family val="2"/>
      </rPr>
      <t>debido</t>
    </r>
    <r>
      <rPr>
        <sz val="10"/>
        <color theme="1"/>
        <rFont val="Arial Narrow"/>
        <family val="2"/>
      </rPr>
      <t xml:space="preserve"> a la no contratación de los procesos indispensables (mantenimiento preventivo y correctivo de hardware y software, obsolescencia de equipos tecnológicos) para el funcionamiento de la UAEOS.</t>
    </r>
  </si>
  <si>
    <t xml:space="preserve">Seguimiento  a los procesos de contratación del Grupo TICS conforme al Plan Anual de Adquisiciones </t>
  </si>
  <si>
    <t>Coordinador Grupo de Tecnologías de la Información</t>
  </si>
  <si>
    <t>Interrupción o fallas en los suministros de servicios (energía eléctrica, internet, y desastres naturales)</t>
  </si>
  <si>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</si>
  <si>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0"/>
        <color rgb="FFFF0000"/>
        <rFont val="Arial Narrow"/>
        <family val="2"/>
      </rPr>
      <t xml:space="preserve">Posibilidad </t>
    </r>
    <r>
      <rPr>
        <sz val="10"/>
        <rFont val="Arial Narrow"/>
        <family val="2"/>
      </rPr>
      <t xml:space="preserve">de perdida económica y reputacional, </t>
    </r>
    <r>
      <rPr>
        <sz val="10"/>
        <color rgb="FFFF0000"/>
        <rFont val="Arial Narrow"/>
        <family val="2"/>
      </rPr>
      <t>debido</t>
    </r>
    <r>
      <rPr>
        <sz val="10"/>
        <rFont val="Arial Narrow"/>
        <family val="2"/>
      </rPr>
      <t xml:space="preserve"> a un inadecuado manejo y mantenimiento de los equipos,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</si>
  <si>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Ejecutar plan de mantenimiento de software y hardware</t>
  </si>
  <si>
    <t>No contar con protocolos de seguridad informática, herramientas y aplicaciones de seguridad perimetral.</t>
  </si>
  <si>
    <r>
      <rPr>
        <sz val="10"/>
        <color rgb="FFFF0000"/>
        <rFont val="Arial Narrow"/>
        <family val="2"/>
      </rPr>
      <t>Debido</t>
    </r>
    <r>
      <rPr>
        <sz val="10"/>
        <rFont val="Arial Narrow"/>
        <family val="2"/>
      </rPr>
      <t xml:space="preserve">  a uso de software sin licencia, a fallas en la seguridad informática, de sus redes y bases de datos por manejo de personal no autorizado.</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</si>
  <si>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uso de software sin licencia, </t>
    </r>
    <r>
      <rPr>
        <sz val="10"/>
        <color theme="1"/>
        <rFont val="Arial Narrow"/>
        <family val="2"/>
      </rPr>
      <t>a fallas en la seguridad informática, de sus redes y bases de datos por manejo de personal no autorizado.</t>
    </r>
  </si>
  <si>
    <t>Coordinador Grupo de Tecnologías de la Información y el Supervisor del contrato designado</t>
  </si>
  <si>
    <t>Coordinador Grupo de Tecnologías de la Información y el Profesional Especializado</t>
  </si>
  <si>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</si>
  <si>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procesos de contratación direccionados, con violación a las disposiciones existentes que regulan desde la selección objetiva, la existencia de conflictos de intereses entre el funcionario público, el adjudicante, el adjudicatario y el supervisor de un contrato o convenio, con intereses propios o a favor de particulares.
</t>
    </r>
  </si>
  <si>
    <t>Revisar Plan anual de adquisiciones frente a solicitudes de procesos de contratación.</t>
  </si>
  <si>
    <t>Interés particular del supervisor en la entrega del cumplido a satisfacción sin el lleno de los requisitos contractuales.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</si>
  <si>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Informes de supervisión y recibos a satisfacción sin el cumplimiento de los requisitos y obligaciones contractuales</t>
    </r>
  </si>
  <si>
    <t>Satisfacer un interés particular de carácter económico, de prestigio o de notoriedad.</t>
  </si>
  <si>
    <r>
      <rPr>
        <sz val="10"/>
        <color rgb="FFFF0000"/>
        <rFont val="Arial Narrow"/>
        <family val="2"/>
      </rPr>
      <t>Debido</t>
    </r>
    <r>
      <rPr>
        <sz val="10"/>
        <color theme="1"/>
        <rFont val="Arial Narrow"/>
        <family val="2"/>
      </rPr>
      <t xml:space="preserve"> a vínculos de parentesco, consanguíneo, civil, o legal entre un contratista y su supervisor.</t>
    </r>
  </si>
  <si>
    <r>
      <rPr>
        <sz val="10"/>
        <color rgb="FFFF0000"/>
        <rFont val="Arial Narrow"/>
        <family val="2"/>
      </rPr>
      <t>Posibilidad de perdida</t>
    </r>
    <r>
      <rPr>
        <sz val="10"/>
        <color theme="1"/>
        <rFont val="Arial Narrow"/>
        <family val="2"/>
      </rPr>
      <t xml:space="preserve"> reputacional, </t>
    </r>
    <r>
      <rPr>
        <sz val="10"/>
        <color rgb="FFFF0000"/>
        <rFont val="Arial Narrow"/>
        <family val="2"/>
      </rPr>
      <t>debido</t>
    </r>
    <r>
      <rPr>
        <sz val="10"/>
        <rFont val="Arial Narrow"/>
        <family val="2"/>
      </rPr>
      <t xml:space="preserve"> a vínculos de parentesco, consanguíneo, civil, o legal entre un contratista y su supervisor o en acciones que insidan directamente en su configuración.</t>
    </r>
  </si>
  <si>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</si>
  <si>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Solicitar a los futuros contratistas y/o supervisores de contratos y/o convenios de la UAEOS, declaración de estar incurso o no en causal de conflicto de intereses, frente al futuro contratista o cooperante.</t>
  </si>
  <si>
    <t>Validación y verificación de hojas de vida de los apoderados judiciales Consejo Superior de la Judicatura.</t>
  </si>
  <si>
    <t>PQRDS resueltas en los términos de Ley</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</si>
  <si>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</si>
  <si>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</si>
  <si>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 xml:space="preserve">La prestación de un servicio o producto no conforme contrario con los criterios establecidos para la prestación de un servicio o producto con los estándares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</si>
  <si>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</si>
  <si>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económica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</si>
  <si>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</si>
  <si>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El Director Técnico del área donde se lleva a cavo la prestación del producto o servicio respectivo, validará el cumplimiento de los requisitos, características y criterios establecidos para la conformidad de los productos o servicios de la Unidad.</t>
  </si>
  <si>
    <r>
      <rPr>
        <sz val="10"/>
        <color rgb="FFFF0000"/>
        <rFont val="Arial Narrow"/>
        <family val="2"/>
      </rPr>
      <t>Po</t>
    </r>
    <r>
      <rPr>
        <sz val="10"/>
        <color theme="1"/>
        <rFont val="Arial Narrow"/>
        <family val="2"/>
      </rPr>
      <t>r quejas o reclamos de la ciudadanía en general o sanciones por entes de control de índole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</si>
  <si>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ciudadanía en general. </t>
    </r>
    <r>
      <rPr>
        <sz val="10"/>
        <color theme="1"/>
        <rFont val="Arial Narrow"/>
        <family val="2"/>
      </rPr>
      <t xml:space="preserve">
 </t>
    </r>
  </si>
  <si>
    <r>
      <rPr>
        <sz val="10"/>
        <color rgb="FFFF0000"/>
        <rFont val="Arial Narrow"/>
        <family val="2"/>
      </rPr>
      <t>Posibilidad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</si>
  <si>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</si>
  <si>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</si>
  <si>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r>
      <rPr>
        <sz val="10"/>
        <color rgb="FFFF0000"/>
        <rFont val="Arial Narrow"/>
        <family val="2"/>
      </rPr>
      <t>Posibilidad de incurri</t>
    </r>
    <r>
      <rPr>
        <sz val="10"/>
        <color theme="1"/>
        <rFont val="Arial Narrow"/>
        <family val="2"/>
      </rPr>
      <t>r en perdida repuacional y económica</t>
    </r>
  </si>
  <si>
    <t>Asignación de apoderados judiciales con verificación por proceso, del régimen de inhabilidades e incompatibilidades y conflicto de interés</t>
  </si>
  <si>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</si>
  <si>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0"/>
        <color rgb="FFFF0000"/>
        <rFont val="Arial Narrow"/>
        <family val="2"/>
      </rPr>
      <t>Posibilidad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</si>
  <si>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</si>
  <si>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</si>
  <si>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Recibimiento de dadivas por parte de un funcionario de la oficina de Control Interno para alterar el informe de auditoria.</t>
  </si>
  <si>
    <r>
      <rPr>
        <sz val="10"/>
        <color rgb="FFFF0000"/>
        <rFont val="Arial Narrow"/>
        <family val="2"/>
      </rPr>
      <t>Debido</t>
    </r>
    <r>
      <rPr>
        <sz val="10"/>
        <color theme="1"/>
        <rFont val="Arial Narrow"/>
        <family val="2"/>
      </rPr>
      <t xml:space="preserve"> a hallazgos con presuntas incidencias fiscales, penales y disciplinarias  que no sean reportados por la Oficina de Control Interno en las auditorias de evaluación independiente.</t>
    </r>
  </si>
  <si>
    <r>
      <rPr>
        <sz val="10"/>
        <color rgb="FFFF0000"/>
        <rFont val="Arial Narrow"/>
        <family val="2"/>
      </rPr>
      <t xml:space="preserve">Posibilidad </t>
    </r>
    <r>
      <rPr>
        <sz val="10"/>
        <rFont val="Arial Narrow"/>
        <family val="2"/>
      </rPr>
      <t xml:space="preserve">de perdida reputacional </t>
    </r>
    <r>
      <rPr>
        <sz val="10"/>
        <color theme="1"/>
        <rFont val="Arial Narrow"/>
        <family val="2"/>
      </rPr>
      <t xml:space="preserve"> </t>
    </r>
    <r>
      <rPr>
        <sz val="10"/>
        <color rgb="FFFF0000"/>
        <rFont val="Arial Narrow"/>
        <family val="2"/>
      </rPr>
      <t xml:space="preserve">debido </t>
    </r>
    <r>
      <rPr>
        <sz val="10"/>
        <color theme="1"/>
        <rFont val="Arial Narrow"/>
        <family val="2"/>
      </rPr>
      <t xml:space="preserve"> a hallazgos con presuntas incidencias fiscales, penales y disciplinarias  que no sean reportados por la Oficina de Control Interno en las auditorias de evaluación independiente.</t>
    </r>
  </si>
  <si>
    <t>Los informes emitidos por la Oficina de Control Interno, serán presentados ante los miembros de Comité Institucional de Coordinación de Control Interno para su conocimiento.</t>
  </si>
  <si>
    <t>Posibilidad de perdida reputacional</t>
  </si>
  <si>
    <t>Suministro de la información  solicitada del proceso de forma extemporáneamente o no entregada.</t>
  </si>
  <si>
    <t>Suscripción de acta de apertura a los procesos de evaluación independiente, incluyendo el compromiso por parte de los líderes de proceso, de suministrar la información necesaria y requerida.</t>
  </si>
  <si>
    <r>
      <rPr>
        <sz val="10"/>
        <color rgb="FFFF0000"/>
        <rFont val="Arial Narrow"/>
        <family val="2"/>
      </rPr>
      <t>Debido</t>
    </r>
    <r>
      <rPr>
        <sz val="10"/>
        <color theme="1"/>
        <rFont val="Arial Narrow"/>
        <family val="2"/>
      </rPr>
      <t xml:space="preserve">  a que no se tienen en cuenta las recomendaciones hechas por la Oficina de Control Interno y su oportuna implementación en los diferentes procesos</t>
    </r>
  </si>
  <si>
    <t xml:space="preserve">Acompañamiento técnico  a las organizaciones solidarias  durante los cuatro años que dura cada proceso .haciendo actualización cada año. </t>
  </si>
  <si>
    <t xml:space="preserve"> Alcance de cobertura  para atender a las organizaciones solidarias </t>
  </si>
  <si>
    <r>
      <rPr>
        <sz val="10"/>
        <color rgb="FFFF0000"/>
        <rFont val="Arial Narrow"/>
        <family val="2"/>
      </rPr>
      <t>Debido</t>
    </r>
    <r>
      <rPr>
        <sz val="10"/>
        <rFont val="Arial Narrow"/>
        <family val="2"/>
      </rPr>
      <t xml:space="preserve"> a la falta criterios y de herramientas para recolección, validación y procesamiento de la información</t>
    </r>
  </si>
  <si>
    <r>
      <rPr>
        <sz val="10"/>
        <color rgb="FFFF0000"/>
        <rFont val="Arial Narrow"/>
        <family val="2"/>
      </rPr>
      <t>Posibilidad de perdida</t>
    </r>
    <r>
      <rPr>
        <sz val="10"/>
        <color theme="1"/>
        <rFont val="Arial Narrow"/>
        <family val="2"/>
      </rPr>
      <t xml:space="preserve"> reputacional y económica por ausencia de información que permita realizar el procesamiento y análisis de las operaciones estadísticas que permitan generar informes o reportes oportunos y adecuados para la toma de decisiones por parte de la Alta Dirección, </t>
    </r>
    <r>
      <rPr>
        <sz val="10"/>
        <color rgb="FFFF0000"/>
        <rFont val="Arial Narrow"/>
        <family val="2"/>
      </rPr>
      <t>debido</t>
    </r>
    <r>
      <rPr>
        <sz val="10"/>
        <color theme="1"/>
        <rFont val="Arial Narrow"/>
        <family val="2"/>
      </rPr>
      <t xml:space="preserve"> a la falta criterios y de herramientas para recolección, validación y procesamiento de la información</t>
    </r>
  </si>
  <si>
    <r>
      <rPr>
        <sz val="11"/>
        <color rgb="FFFF0000"/>
        <rFont val="Arial Narrow"/>
        <family val="2"/>
      </rPr>
      <t>Posibilidad de incurrir</t>
    </r>
    <r>
      <rPr>
        <sz val="11"/>
        <color theme="1"/>
        <rFont val="Arial Narrow"/>
        <family val="2"/>
      </rPr>
      <t xml:space="preserve"> en perdida reputacional y económica</t>
    </r>
  </si>
  <si>
    <r>
      <t>Debido</t>
    </r>
    <r>
      <rPr>
        <sz val="10"/>
        <rFont val="Arial Narrow"/>
        <family val="2"/>
      </rPr>
      <t xml:space="preserve">  a la utilización indebida de información privilegiada para satisfacer un interés particular o favorecimiento de un tercero.</t>
    </r>
  </si>
  <si>
    <r>
      <rPr>
        <sz val="10"/>
        <color rgb="FFFF0000"/>
        <rFont val="Arial Narrow"/>
        <family val="2"/>
      </rPr>
      <t>Posibilidad</t>
    </r>
    <r>
      <rPr>
        <sz val="10"/>
        <color theme="1"/>
        <rFont val="Arial Narrow"/>
        <family val="2"/>
      </rPr>
      <t xml:space="preserve"> de perdida reputacional y económica, por manipulación de las bases de datos de operaciones estadísticas, </t>
    </r>
    <r>
      <rPr>
        <sz val="10"/>
        <color rgb="FFFF0000"/>
        <rFont val="Arial Narrow"/>
        <family val="2"/>
      </rPr>
      <t>debido</t>
    </r>
    <r>
      <rPr>
        <sz val="10"/>
        <rFont val="Arial Narrow"/>
        <family val="2"/>
      </rPr>
      <t xml:space="preserve"> a la utilización indebida de información privilegiada</t>
    </r>
    <r>
      <rPr>
        <sz val="10"/>
        <color theme="1"/>
        <rFont val="Arial Narrow"/>
        <family val="2"/>
      </rPr>
      <t xml:space="preserve"> para satisfacer un interés particular o favorecimiento de un tercero.</t>
    </r>
  </si>
  <si>
    <t>Mesa de trabajo con cooperantes y/o contratistas/ investigadores/ para socializar los referentes doctrinales institucionales.</t>
  </si>
  <si>
    <t>Realizar mesa de trabajo con cooperantes y/o contratistas/ investigadores/ para socializar los referentes doctrinales institucionales.</t>
  </si>
  <si>
    <t>Socializar los requisitos asociados al procedimiento de emisión de certificados de procesos de formación desarrollados por la Caeos</t>
  </si>
  <si>
    <t>Divulgar internamente los requisitos asociados al procedimiento de emisión de certificados de procesos de formación desarrollados por la Caeos</t>
  </si>
  <si>
    <t xml:space="preserve">
Divulgar a la ciudadanía la gratuidad de las acciones que desarrolla la Caeos respecto del trámite
Socializar el marco normativo y procedimiento aplicable al trámite de acreditación.
</t>
  </si>
  <si>
    <t>No contar o desconocer  lineamientos para la formulación estratégica institucional</t>
  </si>
  <si>
    <r>
      <rPr>
        <sz val="10"/>
        <color rgb="FFFF0000"/>
        <rFont val="Arial Narrow"/>
        <family val="2"/>
      </rPr>
      <t>Debido</t>
    </r>
    <r>
      <rPr>
        <sz val="10"/>
        <rFont val="Arial Narrow"/>
        <family val="2"/>
      </rPr>
      <t xml:space="preserve">  a que no se actualiza o socializa el proceso de Pensamiento y Direccionamiento estratégico </t>
    </r>
  </si>
  <si>
    <r>
      <rPr>
        <sz val="11"/>
        <color rgb="FFFF0000"/>
        <rFont val="Arial Narrow"/>
        <family val="2"/>
      </rPr>
      <t>Debido</t>
    </r>
    <r>
      <rPr>
        <sz val="11"/>
        <color theme="1"/>
        <rFont val="Arial Narrow"/>
        <family val="2"/>
      </rPr>
      <t xml:space="preserve"> a desarrollos investigativos que no se alinean a los referentes doctrinales institucionales</t>
    </r>
  </si>
  <si>
    <r>
      <rPr>
        <sz val="10"/>
        <color rgb="FFFF0000"/>
        <rFont val="Arial Narrow"/>
        <family val="2"/>
      </rPr>
      <t>Posibilidad de perdida</t>
    </r>
    <r>
      <rPr>
        <sz val="10"/>
        <color theme="1"/>
        <rFont val="Arial Narrow"/>
        <family val="2"/>
      </rPr>
      <t xml:space="preserve"> económica y reputacional, </t>
    </r>
    <r>
      <rPr>
        <sz val="10"/>
        <color rgb="FFFF0000"/>
        <rFont val="Arial Narrow"/>
        <family val="2"/>
      </rPr>
      <t>debido</t>
    </r>
    <r>
      <rPr>
        <sz val="10"/>
        <color theme="1"/>
        <rFont val="Arial Narrow"/>
        <family val="2"/>
      </rPr>
      <t xml:space="preserve"> a organizaciones solidarias que no son perdurables y sostenibles en el tiempo.</t>
    </r>
  </si>
  <si>
    <r>
      <rPr>
        <sz val="11"/>
        <color rgb="FFFF0000"/>
        <rFont val="Arial Narrow"/>
        <family val="2"/>
      </rPr>
      <t>Debido a</t>
    </r>
    <r>
      <rPr>
        <sz val="11"/>
        <color theme="1"/>
        <rFont val="Arial Narrow"/>
        <family val="2"/>
      </rPr>
      <t xml:space="preserve">   presupuesto insuficiente  </t>
    </r>
  </si>
  <si>
    <r>
      <rPr>
        <sz val="11"/>
        <color rgb="FFFF0000"/>
        <rFont val="Arial Narrow"/>
        <family val="2"/>
      </rPr>
      <t>Posibilidad de perdida</t>
    </r>
    <r>
      <rPr>
        <sz val="11"/>
        <color theme="1"/>
        <rFont val="Arial Narrow"/>
        <family val="2"/>
      </rPr>
      <t xml:space="preserve"> reputacional  Debido a  presupuesto insuficiente  </t>
    </r>
  </si>
  <si>
    <t>Enero 1 de 2022</t>
  </si>
  <si>
    <t>Junio 30
Agosto 31
Diciembre 31</t>
  </si>
  <si>
    <t>GFI 02</t>
  </si>
  <si>
    <t>GFI 03</t>
  </si>
  <si>
    <t>GFI 04</t>
  </si>
  <si>
    <t>Información que se presenta y alimenta el sistema es errada o se presenta por registros automaticos parametrizados..</t>
  </si>
  <si>
    <r>
      <rPr>
        <sz val="10"/>
        <color rgb="FFFF0000"/>
        <rFont val="Arial Narrow"/>
        <family val="2"/>
      </rPr>
      <t>Debido</t>
    </r>
    <r>
      <rPr>
        <sz val="10"/>
        <color theme="1"/>
        <rFont val="Arial Narrow"/>
        <family val="2"/>
      </rPr>
      <t xml:space="preserve"> a saldos de cuentas contables inconsistentes.</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</si>
  <si>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 a</t>
    </r>
    <r>
      <rPr>
        <sz val="10"/>
        <color theme="1"/>
        <rFont val="Arial Narrow"/>
        <family val="2"/>
      </rPr>
      <t xml:space="preserve"> saldos de cuentas contables inconsistentes.</t>
    </r>
  </si>
  <si>
    <t>Revisar y analizar la información de SIIF nación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</si>
  <si>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t>
  </si>
  <si>
    <t>Profesional Especializado, Contratista con funciones de contador, Técnico y auxiliar Grupo de Gestión Financiera</t>
  </si>
  <si>
    <t>Información presentada sin validación completa al momento de generarse la transmisión.</t>
  </si>
  <si>
    <r>
      <rPr>
        <sz val="10"/>
        <color rgb="FFFF0000"/>
        <rFont val="Arial Narrow"/>
        <family val="2"/>
      </rPr>
      <t>Debido</t>
    </r>
    <r>
      <rPr>
        <sz val="10"/>
        <color theme="1"/>
        <rFont val="Arial Narrow"/>
        <family val="2"/>
      </rPr>
      <t xml:space="preserve"> a inconsistencias en el reporte de información exogena y declaraciones tributarias.</t>
    </r>
  </si>
  <si>
    <r>
      <rPr>
        <sz val="10"/>
        <color rgb="FFFF0000"/>
        <rFont val="Arial Narrow"/>
        <family val="2"/>
      </rPr>
      <t>Posibilidad</t>
    </r>
    <r>
      <rPr>
        <sz val="10"/>
        <color theme="1"/>
        <rFont val="Arial Narrow"/>
        <family val="2"/>
      </rPr>
      <t xml:space="preserve"> de perdida economica y reputacional </t>
    </r>
    <r>
      <rPr>
        <sz val="10"/>
        <color rgb="FFFF0000"/>
        <rFont val="Arial Narrow"/>
        <family val="2"/>
      </rPr>
      <t>debido</t>
    </r>
    <r>
      <rPr>
        <sz val="10"/>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</si>
  <si>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</si>
  <si>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</si>
  <si>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</si>
  <si>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Selección del beneficiario final sin verificar.</t>
  </si>
  <si>
    <r>
      <rPr>
        <sz val="10"/>
        <color rgb="FFFF0000"/>
        <rFont val="Arial Narrow"/>
        <family val="2"/>
      </rPr>
      <t>Debido</t>
    </r>
    <r>
      <rPr>
        <sz val="10"/>
        <color theme="1"/>
        <rFont val="Arial Narrow"/>
        <family val="2"/>
      </rPr>
      <t xml:space="preserve"> a errada selección del beneficiario con traspaso a pagaduría, de acuerdo a los pagos establecidos a través de este medio.</t>
    </r>
  </si>
  <si>
    <r>
      <t xml:space="preserve">Posibilidad </t>
    </r>
    <r>
      <rPr>
        <sz val="10"/>
        <rFont val="Arial Narrow"/>
        <family val="2"/>
      </rPr>
      <t xml:space="preserve">de perdida reputacional </t>
    </r>
    <r>
      <rPr>
        <sz val="10"/>
        <color rgb="FFFF0000"/>
        <rFont val="Arial Narrow"/>
        <family val="2"/>
      </rPr>
      <t xml:space="preserve">debido </t>
    </r>
    <r>
      <rPr>
        <sz val="10"/>
        <rFont val="Arial Narrow"/>
        <family val="2"/>
      </rPr>
      <t>a errada selección del beneficiario con traspaso a pagaduría, de acuerdo a los pagos establecidos a través de este medio.</t>
    </r>
  </si>
  <si>
    <t>Revisar reporte de SIIF Nación de ordenes de pago no presupuestales.</t>
  </si>
  <si>
    <t>Verificar el tipo de beneficiario final</t>
  </si>
  <si>
    <t>Profesional Especializado Grado 13</t>
  </si>
  <si>
    <t>Todos los procesos</t>
  </si>
  <si>
    <t>Consolidar mapas de riesgos de todos los procesos de la Entidad.</t>
  </si>
  <si>
    <t>identificar los riesgos que se establecieron para cada uno de los procesos de la unidad, su valoración y tratamiento a través de controles, y su posterior seguimiento periodico.</t>
  </si>
  <si>
    <t>GSM 02</t>
  </si>
  <si>
    <t>GSM 01</t>
  </si>
  <si>
    <t>CFO 01</t>
  </si>
  <si>
    <t>CFO 02</t>
  </si>
  <si>
    <t>CFO 03</t>
  </si>
  <si>
    <t>GPP 01</t>
  </si>
  <si>
    <t>MAPA DE RIESGOS  2.022</t>
  </si>
  <si>
    <t>PROCESOS</t>
  </si>
  <si>
    <t>No. RIESGOS</t>
  </si>
  <si>
    <t>CALIFICACIÓN RIESGO RESIDUAL</t>
  </si>
  <si>
    <t>PROBAILIDAD</t>
  </si>
  <si>
    <t>IMPACTO</t>
  </si>
  <si>
    <t>ZONA DE RIESGO</t>
  </si>
  <si>
    <t>MODERADO</t>
  </si>
  <si>
    <t>BAJO</t>
  </si>
  <si>
    <t>ALTO</t>
  </si>
  <si>
    <t>EXTREMO</t>
  </si>
  <si>
    <t>TOTAL</t>
  </si>
  <si>
    <t>PENSAMIENTO Y DIRECCIONAMIENTO ESTRATÉGICO</t>
  </si>
  <si>
    <t>FOMENTO DE LAS ORGANIZACIONES SOLIDARIAS</t>
  </si>
  <si>
    <t>GESTIÓN DE PROGRAMAS Y PROYECTOS</t>
  </si>
  <si>
    <t>GESTIÓN DEL SEGUIMIENTO Y LA MEDICIÓN</t>
  </si>
  <si>
    <t>BAJA</t>
  </si>
  <si>
    <t>MODERADA</t>
  </si>
  <si>
    <t>ALTA</t>
  </si>
  <si>
    <t>EXTREMA</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</si>
  <si>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</si>
  <si>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</si>
  <si>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</si>
  <si>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</si>
  <si>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</si>
  <si>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</si>
  <si>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</si>
  <si>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</si>
  <si>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</si>
  <si>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</si>
  <si>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</si>
  <si>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</si>
  <si>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TOTAL % RIESGOS</t>
  </si>
  <si>
    <t>PROBABILIDAD</t>
  </si>
  <si>
    <t>RESPUESTA</t>
  </si>
  <si>
    <t>Asumir el riesgo</t>
  </si>
  <si>
    <t>Reducir el riesgo</t>
  </si>
  <si>
    <t>Compartir o transferir</t>
  </si>
  <si>
    <t>RIESGOS</t>
  </si>
  <si>
    <t>B: BAJA</t>
  </si>
  <si>
    <t>M: MODERADA</t>
  </si>
  <si>
    <t>A: ALTA</t>
  </si>
  <si>
    <t>E: EXTREMA</t>
  </si>
  <si>
    <t>GESTIÓN DE LA EDUCACIÓN SOLIDARIA</t>
  </si>
  <si>
    <t>GES 02</t>
  </si>
  <si>
    <t>GES 01</t>
  </si>
  <si>
    <t>UNIDAD ADMINISTRATIVA ESPECIAL DE ORGANIZACIONES SOLIDARIAS</t>
  </si>
  <si>
    <t>Líder Proceso</t>
  </si>
  <si>
    <t>Director Nacional</t>
  </si>
  <si>
    <t>Director Técnico Dirección de Desarrollo de las Organizaciones Solidarias</t>
  </si>
  <si>
    <t>Director de Investigación y Planeación</t>
  </si>
  <si>
    <t>Coordinador Grupo Educación e Investigaciones</t>
  </si>
  <si>
    <t>Coordinador Grupo de Comunicación y Prensa</t>
  </si>
  <si>
    <t>Coordinador Grupo de Gestión Administrativa</t>
  </si>
  <si>
    <t>Coordinador Grupo de Gestión Financiera</t>
  </si>
  <si>
    <t>Coordinador Grupo de Gestión Humana</t>
  </si>
  <si>
    <t>RESUMEN MAPA DE RIESGOS 2022</t>
  </si>
  <si>
    <t>ZONA DE RIESGO RESIDUAL</t>
  </si>
  <si>
    <t>No. Riesgos de Corrupción</t>
  </si>
  <si>
    <t>Total No. Riesgos</t>
  </si>
  <si>
    <t>Coordinador Grupo Tics</t>
  </si>
  <si>
    <t>Jefe de Oficina Asesora Jurídica</t>
  </si>
  <si>
    <t>Coordinador Grupo TICS</t>
  </si>
  <si>
    <t>Verificar la información de ejecución de los proyectos de inversión registrada en el SPI,  para establecer alertas en caso de presentar inconsistencias en la información reportada mensualmente.</t>
  </si>
  <si>
    <t>Profesional Especializado Grupo de Planeación y Estadística
Coordinador Grupo de Planeación y Estadística</t>
  </si>
  <si>
    <t>Acceso a la información de las bases de datos catalogadas como sensibles de las operaciones estadísticas, únicamente al personal autorizado: al Coordinador del Grupo de Planeación y Estadístico y al contratista encargado del procesamiento de las bases de datos estadisticos.</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</si>
  <si>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</si>
  <si>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</si>
  <si>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Revisar y gestionar la identificación de producto o servicio no conforme reportada porlos líderes de Proceso, de acuerdo con el Procedimiento de producto o Servicio no Conforme.</t>
  </si>
  <si>
    <t>Profesional Especializado Grado 17 Grupo de Planeación y Estadística. 
Coordinador Grupo de Planeación y Estadística.</t>
  </si>
  <si>
    <t xml:space="preserve">Director de Investigación y Planeación
Coordinador Grupo de Planeación y Estadística.
Profesional Especializado Grado 17 Grupo de Planeación y Estadística. </t>
  </si>
  <si>
    <t>Líderes de Procesos (1ra. Y 2da. Línea de defensa)
Profesional Especializado Grado 17 Grupo de Planeación y Estadística</t>
  </si>
  <si>
    <r>
      <rPr>
        <sz val="10"/>
        <color rgb="FFFF0000"/>
        <rFont val="Arial Narrow"/>
        <family val="2"/>
      </rPr>
      <t>Debido</t>
    </r>
    <r>
      <rPr>
        <sz val="10"/>
        <color theme="1"/>
        <rFont val="Arial Narrow"/>
        <family val="2"/>
      </rPr>
      <t xml:space="preserve"> a Pérdida de la Disponibilidad y Confidencialidad
</t>
    </r>
  </si>
  <si>
    <t>GIN 001</t>
  </si>
  <si>
    <t>Acceso a la red o a los sistemas de información por personas no autorizadas en la UAEOS.</t>
  </si>
  <si>
    <r>
      <rPr>
        <sz val="10"/>
        <color rgb="FFFF0000"/>
        <rFont val="Arial Narrow"/>
        <family val="2"/>
      </rPr>
      <t>Posibilidad de perdida</t>
    </r>
    <r>
      <rPr>
        <sz val="10"/>
        <color theme="1"/>
        <rFont val="Arial Narrow"/>
        <family val="2"/>
      </rPr>
      <t xml:space="preserve"> reputacional y económica, </t>
    </r>
    <r>
      <rPr>
        <sz val="10"/>
        <color rgb="FFFF0000"/>
        <rFont val="Arial Narrow"/>
        <family val="2"/>
      </rPr>
      <t>debido</t>
    </r>
    <r>
      <rPr>
        <sz val="10"/>
        <color theme="1"/>
        <rFont val="Arial Narrow"/>
        <family val="2"/>
      </rPr>
      <t xml:space="preserve"> a Pérdida de la Disponibilidad o Confidencialidad
</t>
    </r>
  </si>
  <si>
    <t xml:space="preserve">Gestión de las vulnerabilidades técnicas
</t>
  </si>
  <si>
    <t>Políticas para la seguridad de la informacioón</t>
  </si>
  <si>
    <t>Politica de control de acceso</t>
  </si>
  <si>
    <t xml:space="preserve">Sistema de gestión de contraseñas
</t>
  </si>
  <si>
    <t>Mantenimiento de Equipos</t>
  </si>
  <si>
    <t>Toma de conciencia, educación y formación en la seguridad de la información</t>
  </si>
  <si>
    <t>julio 1 de 2022</t>
  </si>
  <si>
    <t>GFI 05</t>
  </si>
  <si>
    <t>Fallas en el sistema de pagos de las plataformas virtuales.</t>
  </si>
  <si>
    <r>
      <rPr>
        <sz val="11"/>
        <color rgb="FFFF0000"/>
        <rFont val="Arial Narrow"/>
        <family val="2"/>
      </rPr>
      <t>Debido</t>
    </r>
    <r>
      <rPr>
        <sz val="11"/>
        <color theme="1"/>
        <rFont val="Arial Narrow"/>
        <family val="2"/>
      </rPr>
      <t xml:space="preserve"> a realizar doble pago.</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</si>
  <si>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realizar doble pago.</t>
    </r>
  </si>
  <si>
    <t>Revisar saldos cuentas bancos</t>
  </si>
  <si>
    <t>Verificar los saldos cuenta bancaria cada vez que se realice un pago</t>
  </si>
  <si>
    <r>
      <rPr>
        <sz val="10"/>
        <color rgb="FFFF0000"/>
        <rFont val="Arial Narrow"/>
        <family val="2"/>
      </rPr>
      <t>Posibilidad</t>
    </r>
    <r>
      <rPr>
        <sz val="10"/>
        <color theme="1"/>
        <rFont val="Arial Narrow"/>
        <family val="2"/>
      </rPr>
      <t xml:space="preserve"> de pérdida reputacional</t>
    </r>
  </si>
  <si>
    <r>
      <rPr>
        <sz val="10"/>
        <color rgb="FFFF0000"/>
        <rFont val="Arial Narrow"/>
        <family val="2"/>
      </rPr>
      <t>Posibilidad</t>
    </r>
    <r>
      <rPr>
        <sz val="10"/>
        <color theme="1"/>
        <rFont val="Arial Narrow"/>
        <family val="2"/>
      </rPr>
      <t xml:space="preserve"> de perdida reputacional</t>
    </r>
  </si>
  <si>
    <r>
      <rPr>
        <sz val="10"/>
        <color rgb="FFFF0000"/>
        <rFont val="Arial Narrow"/>
        <family val="2"/>
      </rPr>
      <t>Posibilidad</t>
    </r>
    <r>
      <rPr>
        <sz val="10"/>
        <color theme="1"/>
        <rFont val="Arial Narrow"/>
        <family val="2"/>
      </rPr>
      <t xml:space="preserve"> de incurrir en perdida económica y reputacional</t>
    </r>
  </si>
  <si>
    <t>Mapa riesgos de seguridad digital 2022</t>
  </si>
  <si>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</si>
  <si>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</si>
  <si>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</si>
  <si>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Activo</t>
  </si>
  <si>
    <t>Amenaza</t>
  </si>
  <si>
    <t>Vulnerabilidades</t>
  </si>
  <si>
    <t>Actividad de Control</t>
  </si>
  <si>
    <t xml:space="preserve">Probabilidad Residual </t>
  </si>
  <si>
    <t xml:space="preserve">Impacto Residual </t>
  </si>
  <si>
    <t>Descripción de actividades Plan de Acción</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</si>
  <si>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</si>
  <si>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</si>
  <si>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</si>
  <si>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</si>
  <si>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</si>
  <si>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</si>
  <si>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</si>
  <si>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</si>
  <si>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</si>
  <si>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</si>
  <si>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</si>
  <si>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</si>
  <si>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</si>
  <si>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</si>
  <si>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</si>
  <si>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</si>
  <si>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</si>
  <si>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</si>
  <si>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</si>
  <si>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</si>
  <si>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</si>
  <si>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</si>
  <si>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</si>
  <si>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</si>
  <si>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</si>
  <si>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</si>
  <si>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</si>
  <si>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</si>
  <si>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</si>
  <si>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</si>
  <si>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</si>
  <si>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</si>
  <si>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</si>
  <si>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</si>
  <si>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</si>
  <si>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</si>
  <si>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</si>
  <si>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</si>
  <si>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</si>
  <si>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</si>
  <si>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</si>
  <si>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</si>
  <si>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</si>
  <si>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</si>
  <si>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</si>
  <si>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</si>
  <si>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</si>
  <si>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</si>
  <si>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</si>
  <si>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</si>
  <si>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</si>
  <si>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</si>
  <si>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</si>
  <si>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</si>
  <si>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</si>
  <si>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</si>
  <si>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</si>
  <si>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</si>
  <si>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</si>
  <si>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</si>
  <si>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</si>
  <si>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</si>
  <si>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</si>
  <si>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</si>
  <si>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</si>
  <si>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</si>
  <si>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</si>
  <si>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</si>
  <si>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</si>
  <si>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</si>
  <si>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</si>
  <si>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</si>
  <si>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</si>
  <si>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</si>
  <si>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</si>
  <si>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</si>
  <si>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</si>
  <si>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</si>
  <si>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</si>
  <si>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</si>
  <si>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</si>
  <si>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</si>
  <si>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</si>
  <si>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</si>
  <si>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</si>
  <si>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</si>
  <si>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</si>
  <si>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</si>
  <si>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</si>
  <si>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</si>
  <si>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</si>
  <si>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</si>
  <si>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</si>
  <si>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</si>
  <si>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</si>
  <si>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</si>
  <si>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</si>
  <si>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</si>
  <si>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</si>
  <si>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TRATAMIENTO DEL RIESGO</t>
  </si>
  <si>
    <t>Por sanciones por parte de los entes de control e insatisfacción de los funcionarios de la entidad</t>
  </si>
  <si>
    <r>
      <rPr>
        <sz val="10"/>
        <color rgb="FFFF0000"/>
        <rFont val="Arial Narrow"/>
        <family val="2"/>
      </rPr>
      <t>Posibilidad  de perdida</t>
    </r>
    <r>
      <rPr>
        <sz val="10"/>
        <color theme="1"/>
        <rFont val="Arial Narrow"/>
        <family val="2"/>
      </rPr>
      <t xml:space="preserve"> reputacional y economica, </t>
    </r>
    <r>
      <rPr>
        <sz val="10"/>
        <color rgb="FFFF0000"/>
        <rFont val="Arial Narrow"/>
        <family val="2"/>
      </rPr>
      <t>debido</t>
    </r>
    <r>
      <rPr>
        <sz val="10"/>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</si>
  <si>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 xml:space="preserve">Por sanciones por entes de control o demandas por pagos inadecuados en la nomina </t>
  </si>
  <si>
    <r>
      <rPr>
        <sz val="10"/>
        <color rgb="FFFF0000"/>
        <rFont val="Arial Narrow"/>
        <family val="2"/>
      </rPr>
      <t>Debido</t>
    </r>
    <r>
      <rPr>
        <sz val="10"/>
        <color theme="1"/>
        <rFont val="Arial Narrow"/>
        <family val="2"/>
      </rPr>
      <t xml:space="preserve"> la falta de actualización y soporte técnico del aplicativo de nómina NOVASOFT este presena inconsistencias en los reportes.
 </t>
    </r>
  </si>
  <si>
    <t>Por modificación de los criterios de los estandares mínimos en Segurida de Salud en el Trabajo.</t>
  </si>
  <si>
    <r>
      <rPr>
        <sz val="11"/>
        <color rgb="FFFF0000"/>
        <rFont val="Arial Narrow"/>
        <family val="2"/>
      </rPr>
      <t>Posibilidad</t>
    </r>
    <r>
      <rPr>
        <sz val="11"/>
        <color theme="1"/>
        <rFont val="Arial Narrow"/>
        <family val="2"/>
      </rPr>
      <t xml:space="preserve"> de pérdida reputacional y económica</t>
    </r>
  </si>
  <si>
    <r>
      <rPr>
        <sz val="11"/>
        <color rgb="FFFF0000"/>
        <rFont val="Arial Narrow"/>
        <family val="2"/>
      </rPr>
      <t>Posibilidad</t>
    </r>
    <r>
      <rPr>
        <sz val="11"/>
        <color theme="1"/>
        <rFont val="Arial Narrow"/>
        <family val="2"/>
      </rPr>
      <t xml:space="preserve"> de incurrir en perdida económica</t>
    </r>
  </si>
  <si>
    <r>
      <rPr>
        <sz val="11"/>
        <color rgb="FFFF0000"/>
        <rFont val="Arial Narrow"/>
        <family val="2"/>
      </rPr>
      <t>Posibilidad</t>
    </r>
    <r>
      <rPr>
        <sz val="11"/>
        <color theme="1"/>
        <rFont val="Arial Narrow"/>
        <family val="2"/>
      </rPr>
      <t xml:space="preserve"> de perdida reputacional</t>
    </r>
  </si>
  <si>
    <r>
      <rPr>
        <sz val="11"/>
        <color rgb="FFFF0000"/>
        <rFont val="Arial Narrow"/>
        <family val="2"/>
      </rPr>
      <t>Posibilidad</t>
    </r>
    <r>
      <rPr>
        <sz val="11"/>
        <color theme="1"/>
        <rFont val="Arial Narrow"/>
        <family val="2"/>
      </rPr>
      <t xml:space="preserve"> de  perdida reputacional y económica</t>
    </r>
  </si>
  <si>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</si>
  <si>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Realizar la contratación de la actualización y soporte técnico del aplicativo de nómina NOVASOFT para cada vigenica.</t>
  </si>
  <si>
    <t>Verificar el cumplimiento de cada item de los estándares mínimos en Seguridad y Salud en el Trabajo.</t>
  </si>
  <si>
    <t>Cargar la información de tiempos laborados y salarios en la plataforma CETIL, previa verificación y validación de la información en las Historia Laborales de los exfuncionarios y funcionarios de la Entidad.</t>
  </si>
  <si>
    <t>Cargar la información en el SIIF, verificar y aprobar las solicitudes de tiquetes aéreos y viáticos de comisión de servicios de los funcionarios públicos.</t>
  </si>
  <si>
    <t>Verificar la documentación en la plataforma de SIGEP II y cumplimiento de la normatividad vigente.</t>
  </si>
  <si>
    <t>Verificar la contratación anual de la actualización y soporte técnico del aplicativo de nómina NOVASOFT de conformidad con el Plan anual de Adquisiciones.</t>
  </si>
  <si>
    <t>Realizar la evaluación de los estándares mínimos de Seguridad y Salud en el Trabajo.</t>
  </si>
  <si>
    <t>Revisar Historias laborales para validación y cargue de la información en el aplicativo CETIL, para su revisión y firma del Coordinador Grupo de Gestión Humana.</t>
  </si>
  <si>
    <t>Verificar cumplimiento cronograma remitido por el área correspondiente, aprobación por la Dirección Nacional</t>
  </si>
  <si>
    <r>
      <rPr>
        <sz val="11"/>
        <rFont val="Calibri"/>
        <family val="2"/>
        <scheme val="minor"/>
      </rPr>
      <t xml:space="preserve">Realizar jornadas de verificación de software no autorizado dentro de las actividades programadas de mantenimiento preventivo y correctivo.
Realizar actualización y seguimiento al Mapa de Riesgos de Seguridad Digital. </t>
    </r>
    <r>
      <rPr>
        <u/>
        <sz val="11"/>
        <color theme="10"/>
        <rFont val="Calibri"/>
        <family val="2"/>
        <scheme val="minor"/>
      </rPr>
      <t xml:space="preserve">
'MAPA RIESGOS SEGURIDAD'</t>
    </r>
    <r>
      <rPr>
        <sz val="11"/>
        <color theme="10"/>
        <rFont val="Calibri"/>
        <family val="2"/>
        <scheme val="minor"/>
      </rPr>
      <t xml:space="preserve">
</t>
    </r>
  </si>
  <si>
    <t>Fraude Interno</t>
  </si>
  <si>
    <t>Corrupción</t>
  </si>
  <si>
    <t>Cuando el interés general propio de la función pública entra en conflicto con el interés particular y directo del servidor público”.</t>
  </si>
  <si>
    <t>Hace referencia al sistema en el que las empresas, los trabajadores y sus representantes y, directa o indirectamente, la Administración, interactúan con el fin de establecer las normas básicas que rigen las relaciones de trabajo</t>
  </si>
  <si>
    <t>Pérdida derivada de actos de fraude por personas ajenas a la organización (no participa personal de la entidad).</t>
  </si>
  <si>
    <t>Usuarios, Productos y Prácticas</t>
  </si>
  <si>
    <t>Pérdida por daños o extravíos de los activos fijos por desastres naturales u otros riesgos/eventos externos como atentados, vandalismo, orden público.</t>
  </si>
  <si>
    <t>Posibilidad que por acción u omisión, se use el poder para desviar la gestión de lo público hacia un beneficio privado</t>
  </si>
  <si>
    <t>Conflicto de Interés</t>
  </si>
  <si>
    <t>CLASES DE RIESGOS</t>
  </si>
  <si>
    <t>Riesgos de seguridad Digital</t>
  </si>
  <si>
    <t>Realizar seguimiento a la ejecución de los proyectos de inversión, estableciéndose el grado de avance físico, financiero y de gestión, realizar informes mensuales de  ejecución presupuestal.</t>
  </si>
  <si>
    <r>
      <rPr>
        <sz val="10"/>
        <color rgb="FFFF0000"/>
        <rFont val="Arial Narrow"/>
        <family val="2"/>
      </rPr>
      <t>Posibilidad</t>
    </r>
    <r>
      <rPr>
        <sz val="10"/>
        <color theme="1"/>
        <rFont val="Arial Narrow"/>
        <family val="2"/>
      </rPr>
      <t xml:space="preserve"> de incurrir en perdida económica debido a  la falta de actualización y soporte técnico del aplicativo de nómina de NOVASOFT.</t>
    </r>
  </si>
  <si>
    <t>Enero 1 de 2023</t>
  </si>
  <si>
    <t>PDE 01</t>
  </si>
  <si>
    <t>PDE 02</t>
  </si>
  <si>
    <t>Verificar consistencia de la información para su procesamiento.</t>
  </si>
  <si>
    <t>Restringir acceso a la información y a las bases de datos de operaciones estadísticas a personal no autorizado.</t>
  </si>
  <si>
    <r>
      <rPr>
        <sz val="10"/>
        <color rgb="FFFF0000"/>
        <rFont val="Arial Narrow"/>
        <family val="2"/>
      </rPr>
      <t>Debido</t>
    </r>
    <r>
      <rPr>
        <sz val="10"/>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</si>
  <si>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 xml:space="preserve">Verificar cantidad y descripción de bienes contra factura, hoja de inventarios individual y diligenciamiento de los registros correspondientes de inventarios. Por parte del profesional Especializado responsable de Inventarios
</t>
  </si>
  <si>
    <t>Socializar Plan Institucional de Gestión Ambiental - PIGA, su desarrollo y seguimiento a las actividades.</t>
  </si>
  <si>
    <t>Aplicar instrumentos, tales como las tablas de retención documental - TRD, inventario documental, hoja de control, y demás formatos (formatos de afuera) que aseguren una adecuada gestión y conservación de la documentación.</t>
  </si>
  <si>
    <t>Elaborar protocolo y lineamientos para la administración y control de las comunicaciones oficiales.</t>
  </si>
  <si>
    <r>
      <rPr>
        <sz val="10"/>
        <color rgb="FFFF0000"/>
        <rFont val="Arial Narrow"/>
        <family val="2"/>
      </rPr>
      <t xml:space="preserve">Debido </t>
    </r>
    <r>
      <rPr>
        <sz val="10"/>
        <color theme="1"/>
        <rFont val="Arial Narrow"/>
        <family val="2"/>
      </rPr>
      <t xml:space="preserve"> a certifcación errónea de la disponibilidad de un rubro presupuestal.</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</si>
  <si>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certifcar erróneamente la disponibilidad de un rubro presupuestal.</t>
    </r>
  </si>
  <si>
    <t>Asesorar por parte de la Coordinación Financiera, el técnico y el auxiliar administrativo del Grupo de Gestión Financiera, con base en los rubros y usos presupuestales a utilizar.</t>
  </si>
  <si>
    <t>Brindar asesoría por parte del Coordinador, contratista con funciones de contador, técnico,  auxiliar administrativo del Grupo de Gestión Financiera, para la definición de los rubros y usos presupuestales para la adquisición de bienes y servicios.</t>
  </si>
  <si>
    <t>Mayo 1 de 2023</t>
  </si>
  <si>
    <t>Planear (establecer prioridades y necesidades de recursos) los recursos presupuestales necesarios para adelantar las actividades de contratación.</t>
  </si>
  <si>
    <t>Verificar informes ejecución del Plan/Programación de mantenimiento de software y hardware</t>
  </si>
  <si>
    <t>Actualizar Usuarios con accesos, permisos de Administrador y contraseñas, para los diferentes aplicativos, Servidores y equipos de Cómputo.</t>
  </si>
  <si>
    <t xml:space="preserve">Realizar seguimiento  a los procesos de contratación del Grupo TICS conforme al Plan Anual de Adquisiciones </t>
  </si>
  <si>
    <t>Ejecutar plan/Programa de mantenimiento de software y hardware</t>
  </si>
  <si>
    <t>GES 03</t>
  </si>
  <si>
    <t>Investigaciones que no se articulan a las líneas de investigación institucionales.</t>
  </si>
  <si>
    <r>
      <rPr>
        <sz val="11"/>
        <color rgb="FFFF0000"/>
        <rFont val="Arial Narrow"/>
        <family val="2"/>
      </rPr>
      <t>Debido</t>
    </r>
    <r>
      <rPr>
        <sz val="11"/>
        <color theme="1"/>
        <rFont val="Arial Narrow"/>
        <family val="2"/>
      </rPr>
      <t xml:space="preserve"> a desarrollos investigativos aislados de la línea estratégica definida.</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</si>
  <si>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desarrollos investigativos aislados de la línea estratégica definida.</t>
    </r>
  </si>
  <si>
    <t>Tráfico de influencias y favoritismos entre el facilitador y los participantes de procesos formativos.</t>
  </si>
  <si>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</si>
  <si>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Se desarrollen procesos de formación y/o capacitación a criterio de cada profesional de la UAEOS</t>
  </si>
  <si>
    <r>
      <rPr>
        <sz val="11"/>
        <color rgb="FFFF0000"/>
        <rFont val="Arial Narrow"/>
        <family val="2"/>
      </rPr>
      <t>Debido</t>
    </r>
    <r>
      <rPr>
        <sz val="11"/>
        <color theme="1"/>
        <rFont val="Arial Narrow"/>
        <family val="2"/>
      </rPr>
      <t xml:space="preserve"> a que no existen acuerdos mínimos para diseños curriculares de diversos programas educativos.</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</si>
  <si>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que no existen acuerdos mínimos para diseños curriculares de diversos programas educativos.</t>
    </r>
  </si>
  <si>
    <t>Verificar que los ante proyectos de investigación  se articulen  a las líneas de investigación aprobadas por la UAEOS.</t>
  </si>
  <si>
    <t>Verificar el cumplimiento de requisito en la expedición de los certificados y/o constancias mediante la aplicación de procedimiento.</t>
  </si>
  <si>
    <t>Diseñar el procedimiento de programas de formación y/o capacitación como parte del proceso de gestión de la educación solidaria</t>
  </si>
  <si>
    <t>Mejorar el procedimiento de investigación incluyendo el visto bueno del grupo de educación e investigación en el anteproyecto de investigación, y socializarlo</t>
  </si>
  <si>
    <t>Coordinación y Porfesional designado
Grupo de Educación e Investigación</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</si>
  <si>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</si>
  <si>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</si>
  <si>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t>Incluir dentro del procedimiento  de programas de formación y/o capacitación el visto bueno del grupo de educación e investigación en el diseño curricular</t>
  </si>
  <si>
    <t>30 de junio de 2023
31 de diciembre de 2.023</t>
  </si>
  <si>
    <r>
      <rPr>
        <sz val="10"/>
        <color rgb="FFFF0000"/>
        <rFont val="Arial Narrow"/>
        <family val="2"/>
      </rPr>
      <t>Posibilidad</t>
    </r>
    <r>
      <rPr>
        <sz val="10"/>
        <color theme="1"/>
        <rFont val="Arial Narrow"/>
        <family val="2"/>
      </rPr>
      <t xml:space="preserve"> de incurrir en perdida reputacional, </t>
    </r>
    <r>
      <rPr>
        <sz val="10"/>
        <color rgb="FFFF0000"/>
        <rFont val="Arial Narrow"/>
        <family val="2"/>
      </rPr>
      <t>debido</t>
    </r>
    <r>
      <rPr>
        <sz val="10"/>
        <color theme="1"/>
        <rFont val="Arial Narrow"/>
        <family val="2"/>
      </rPr>
      <t xml:space="preserve"> a modificación de los criterios de los estándares mínimos en Seguridad y Salud en el Trabajo.</t>
    </r>
  </si>
  <si>
    <r>
      <rPr>
        <sz val="10"/>
        <color rgb="FFFF0000"/>
        <rFont val="Arial Narrow"/>
        <family val="2"/>
      </rPr>
      <t xml:space="preserve">Debido </t>
    </r>
    <r>
      <rPr>
        <sz val="10"/>
        <color theme="1"/>
        <rFont val="Arial Narrow"/>
        <family val="2"/>
      </rPr>
      <t>a modificación de los criterios de los estándares mínimos en Seguridad y Salud en el Trabajo.</t>
    </r>
  </si>
  <si>
    <t>Asignación apoderados judiciales con verificación por proceso, del régimen de inhabilidades e incompatibilidades y conflicto de interés</t>
  </si>
  <si>
    <t>Vaildar y verificar hojas de vida de los apoderados judiciales Consejo Superior de la Judicatura.</t>
  </si>
  <si>
    <t>Designar apoderados judiciales en las etapas procesales</t>
  </si>
  <si>
    <t>Resolver las PQRDS dentro de los terminos de Ley</t>
  </si>
  <si>
    <t>MATRIZ MAPA DE RIESGOS</t>
  </si>
  <si>
    <t>VERSIÓN 09</t>
  </si>
  <si>
    <t>CÓDIGO-FO-PDE-04</t>
  </si>
  <si>
    <t>FECHA EDICIÓN 12/04/2023</t>
  </si>
  <si>
    <t>AÑO_2.023____</t>
  </si>
  <si>
    <t>RESUMEN MAPA DE RIESGOS DE CORRUPCIÓN 2023</t>
  </si>
  <si>
    <t>Solicitar a los futuros contratistas y/o supervisores de contratos y/o convenios de la UAEOS, declaración de estar incurso o no en causal de Conflicto de Interéses, frente al futuro contratista o cooperante.</t>
  </si>
  <si>
    <t>RESUMEN MAPA DE RIESGOS 2023</t>
  </si>
  <si>
    <t>No. Riesgos</t>
  </si>
  <si>
    <t>GFI 06</t>
  </si>
  <si>
    <t>Inadecuada programación de pagos para el periodo, el consolidado  de solicitudes de PAC (fondos disponibles para realizar pagos de obligaciones de la Entidad) no se cumplió por parte de los solicitantes.</t>
  </si>
  <si>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t>
    </r>
  </si>
  <si>
    <r>
      <rPr>
        <sz val="10"/>
        <color rgb="FFFF0000"/>
        <rFont val="Arial Narrow"/>
        <family val="2"/>
      </rPr>
      <t>Posibilidad</t>
    </r>
    <r>
      <rPr>
        <sz val="10"/>
        <color theme="1"/>
        <rFont val="Arial Narrow"/>
        <family val="2"/>
      </rPr>
      <t xml:space="preserve"> de perdida económica y reputacional, </t>
    </r>
    <r>
      <rPr>
        <sz val="10"/>
        <color rgb="FFFF0000"/>
        <rFont val="Arial Narrow"/>
        <family val="2"/>
      </rPr>
      <t>debido</t>
    </r>
    <r>
      <rPr>
        <sz val="10"/>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</si>
  <si>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 xml:space="preserve">Detectivo </t>
  </si>
  <si>
    <t>TIPOS DE CONTROL</t>
  </si>
  <si>
    <t>Radicar documentos para pagos de proveedores y contratistas antes de los días 15 de cada mes de coformidad con la circular 006 de 15 de mayo de 2023. 
Enviar correos a los supervisores informadoles del PAC disponible de cada mes y la fecha maxima de pago a proveedores y contratistas.</t>
  </si>
  <si>
    <t>Coordinador Grupo de Gestión Financiera
Profesional Especializado Grado 13</t>
  </si>
  <si>
    <t>Abril 30
Junio 30
Agosto 31
Diciembre 31</t>
  </si>
  <si>
    <r>
      <rPr>
        <sz val="10"/>
        <color rgb="FFFF0000"/>
        <rFont val="Arial Narrow"/>
        <family val="2"/>
      </rPr>
      <t xml:space="preserve">Posibilidad </t>
    </r>
    <r>
      <rPr>
        <sz val="10"/>
        <rFont val="Arial Narrow"/>
        <family val="2"/>
      </rPr>
      <t>de perdida reputacional</t>
    </r>
    <r>
      <rPr>
        <sz val="10"/>
        <color theme="1"/>
        <rFont val="Arial Narrow"/>
        <family val="2"/>
      </rPr>
      <t xml:space="preserve">, </t>
    </r>
    <r>
      <rPr>
        <sz val="10"/>
        <color rgb="FFFF0000"/>
        <rFont val="Arial Narrow"/>
        <family val="2"/>
      </rPr>
      <t>debido</t>
    </r>
    <r>
      <rPr>
        <sz val="10"/>
        <color theme="1"/>
        <rFont val="Arial Narrow"/>
        <family val="2"/>
      </rPr>
      <t xml:space="preserve"> a incumplimiento de aplicar y tener en cuenta los estándares de imagen corporativa,  contenido inadecuado en las publicaciones, o las publicaciones no han sido autorizadas. </t>
    </r>
  </si>
  <si>
    <r>
      <rPr>
        <sz val="10"/>
        <color rgb="FFFF0000"/>
        <rFont val="Arial Narrow"/>
        <family val="2"/>
      </rPr>
      <t>Debido</t>
    </r>
    <r>
      <rPr>
        <sz val="10"/>
        <rFont val="Arial Narrow"/>
        <family val="2"/>
      </rPr>
      <t xml:space="preserve"> a incumplimiento de los estándares  de aplicar y tener en cuenta los estándares de imagen corporativa,  contenido inadecuado en las publicaciones, o las publicaciones no han sido autorizadas. </t>
    </r>
  </si>
  <si>
    <t>Expedir circular 2023, que establezca fechas para radicar pagos de proveedores y contratistas y los lineamientos para el trámite de los pagos y verificar su cumplimiento.</t>
  </si>
  <si>
    <t>Mecanismo exporadico de control  en la publicación de contenidos y piezas, en los canales establecidos para tal fin.</t>
  </si>
  <si>
    <t>Control intermitente en la recolección de la información que se produce en la UAEOS</t>
  </si>
  <si>
    <t>Versión 2 actualizada a junio 22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</si>
</sst>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0.0"/>
    <numFmt numFmtId="165" formatCode="_-* #,##0_-;\-* #,##0_-;_-* &quot;-&quot;??_-;_-@_-"/>
    <numFmt numFmtId="166" formatCode="0.0%"/>
    <numFmt numFmtId="167" formatCode="0.000%"/>
  </numFmts>
  <fonts count="67" x14ac:knownFonts="1">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sz val="18"/>
      <name val="Arial"/>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sz val="11"/>
      <color theme="10"/>
      <name val="Calibri"/>
      <family val="2"/>
      <scheme val="minor"/>
    </font>
    <font>
      <b/>
      <sz val="12"/>
      <color theme="1"/>
      <name val="Arial"/>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theme="4" tint="-0.249977111117893"/>
        <bgColor indexed="64"/>
      </patternFill>
    </fill>
    <fill>
      <patternFill patternType="solid">
        <fgColor rgb="FFFFFFFF"/>
        <bgColor indexed="64"/>
      </patternFill>
    </fill>
    <fill>
      <patternFill patternType="solid">
        <fgColor theme="4" tint="0.59999389629810485"/>
        <bgColor indexed="64"/>
      </patternFill>
    </fill>
    <fill>
      <patternFill patternType="solid">
        <fgColor rgb="FF29FF8A"/>
        <bgColor indexed="64"/>
      </patternFill>
    </fill>
    <fill>
      <patternFill patternType="solid">
        <fgColor theme="8" tint="0.79998168889431442"/>
        <bgColor indexed="64"/>
      </patternFill>
    </fill>
    <fill>
      <patternFill patternType="solid">
        <fgColor rgb="FFF4740A"/>
        <bgColor indexed="64"/>
      </patternFill>
    </fill>
    <fill>
      <patternFill patternType="solid">
        <fgColor theme="9" tint="0.79998168889431442"/>
        <bgColor indexed="64"/>
      </patternFill>
    </fill>
  </fills>
  <borders count="14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top/>
      <bottom style="thin">
        <color indexed="64"/>
      </bottom>
      <diagonal/>
    </border>
    <border>
      <left style="thin">
        <color indexed="64"/>
      </left>
      <right style="dotted">
        <color theme="9"/>
      </right>
      <top style="thin">
        <color indexed="64"/>
      </top>
      <bottom style="dotted">
        <color theme="9"/>
      </bottom>
      <diagonal/>
    </border>
    <border>
      <left style="dotted">
        <color theme="9"/>
      </left>
      <right style="dotted">
        <color theme="9"/>
      </right>
      <top style="thin">
        <color indexed="64"/>
      </top>
      <bottom style="dotted">
        <color theme="9"/>
      </bottom>
      <diagonal/>
    </border>
    <border>
      <left/>
      <right style="thin">
        <color indexed="64"/>
      </right>
      <top style="thin">
        <color indexed="64"/>
      </top>
      <bottom/>
      <diagonal/>
    </border>
    <border>
      <left/>
      <right style="medium">
        <color rgb="FF1F497D"/>
      </right>
      <top/>
      <bottom style="medium">
        <color rgb="FF1F497D"/>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style="medium">
        <color rgb="FF1F497D"/>
      </top>
      <bottom/>
      <diagonal/>
    </border>
    <border>
      <left style="thin">
        <color rgb="FF00B050"/>
      </left>
      <right style="medium">
        <color rgb="FF00B050"/>
      </right>
      <top/>
      <bottom/>
      <diagonal/>
    </border>
  </borders>
  <cellStyleXfs count="5">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4" fillId="0" borderId="0" applyNumberFormat="0" applyFill="0" applyBorder="0" applyAlignment="0" applyProtection="0"/>
  </cellStyleXfs>
  <cellXfs count="7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0" borderId="0" xfId="0" applyFont="1" applyAlignment="1">
      <alignment horizontal="center" vertical="center" wrapText="1"/>
    </xf>
    <xf numFmtId="0" fontId="17" fillId="7" borderId="0" xfId="0" applyFont="1" applyFill="1" applyAlignment="1">
      <alignment horizontal="center" vertical="center" wrapText="1" readingOrder="1"/>
    </xf>
    <xf numFmtId="0" fontId="18" fillId="8" borderId="12" xfId="0" applyFont="1" applyFill="1" applyBorder="1" applyAlignment="1">
      <alignment horizontal="center" vertical="center" wrapText="1" readingOrder="1"/>
    </xf>
    <xf numFmtId="0" fontId="18" fillId="0" borderId="12" xfId="0" applyFont="1" applyBorder="1" applyAlignment="1">
      <alignment horizontal="justify" vertical="center" wrapText="1" readingOrder="1"/>
    </xf>
    <xf numFmtId="0" fontId="18" fillId="11" borderId="1" xfId="0" applyFont="1" applyFill="1" applyBorder="1" applyAlignment="1">
      <alignment horizontal="center" vertical="center" wrapText="1" readingOrder="1"/>
    </xf>
    <xf numFmtId="0" fontId="18" fillId="0" borderId="1" xfId="0" applyFont="1" applyBorder="1" applyAlignment="1">
      <alignment horizontal="justify" vertical="center" wrapText="1" readingOrder="1"/>
    </xf>
    <xf numFmtId="0" fontId="18" fillId="9" borderId="1" xfId="0" applyFont="1" applyFill="1" applyBorder="1" applyAlignment="1">
      <alignment horizontal="center" vertical="center" wrapText="1" readingOrder="1"/>
    </xf>
    <xf numFmtId="0" fontId="19" fillId="10" borderId="1" xfId="0" applyFont="1" applyFill="1" applyBorder="1" applyAlignment="1">
      <alignment horizontal="center" vertical="center" wrapText="1" readingOrder="1"/>
    </xf>
    <xf numFmtId="0" fontId="20" fillId="0" borderId="0" xfId="0" applyFont="1" applyAlignment="1">
      <alignment horizontal="left" wrapText="1" readingOrder="1"/>
    </xf>
    <xf numFmtId="0" fontId="20" fillId="0" borderId="14" xfId="0" applyFont="1" applyBorder="1" applyAlignment="1">
      <alignment horizontal="left" wrapText="1" readingOrder="1"/>
    </xf>
    <xf numFmtId="0" fontId="20"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3" fillId="0" borderId="0" xfId="0" applyFont="1"/>
    <xf numFmtId="0" fontId="24" fillId="6" borderId="11"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27"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7"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4" fillId="6" borderId="49" xfId="0" applyFont="1" applyFill="1" applyBorder="1" applyAlignment="1">
      <alignment horizontal="center" vertical="center" wrapText="1" readingOrder="1"/>
    </xf>
    <xf numFmtId="0" fontId="24"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4"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5"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5"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5"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5"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5"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9"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5" fillId="15" borderId="48" xfId="0" applyFont="1" applyFill="1" applyBorder="1" applyAlignment="1">
      <alignment horizontal="center" vertical="center" wrapText="1"/>
    </xf>
    <xf numFmtId="0" fontId="26" fillId="0" borderId="2" xfId="0" applyFont="1" applyBorder="1" applyAlignment="1">
      <alignment horizontal="justify" vertical="center" wrapText="1"/>
    </xf>
    <xf numFmtId="0" fontId="38"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4"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4" fillId="0" borderId="37" xfId="0" applyFont="1" applyBorder="1" applyAlignment="1">
      <alignment horizontal="center" vertical="center"/>
    </xf>
    <xf numFmtId="0" fontId="34"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5" fillId="15" borderId="48" xfId="0" applyNumberFormat="1" applyFont="1" applyFill="1" applyBorder="1" applyAlignment="1">
      <alignment horizontal="center" vertical="center" wrapText="1"/>
    </xf>
    <xf numFmtId="9" fontId="25" fillId="15" borderId="48" xfId="1" applyFont="1" applyFill="1" applyBorder="1" applyAlignment="1">
      <alignment horizontal="center" vertical="center" wrapText="1"/>
    </xf>
    <xf numFmtId="10" fontId="33"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8"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5" fillId="15" borderId="37" xfId="0" applyNumberFormat="1" applyFont="1" applyFill="1" applyBorder="1" applyAlignment="1">
      <alignment horizontal="center" vertical="center" wrapText="1"/>
    </xf>
    <xf numFmtId="0" fontId="39"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5" fillId="15" borderId="37" xfId="0" applyFont="1" applyFill="1" applyBorder="1" applyAlignment="1">
      <alignment horizontal="center" vertical="center" wrapText="1"/>
    </xf>
    <xf numFmtId="0" fontId="39"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4" fillId="6" borderId="54" xfId="0" applyFont="1" applyFill="1" applyBorder="1" applyAlignment="1">
      <alignment horizontal="center" vertical="center" wrapText="1" readingOrder="1"/>
    </xf>
    <xf numFmtId="9" fontId="25" fillId="3" borderId="37" xfId="1" applyFont="1" applyFill="1" applyBorder="1" applyAlignment="1">
      <alignment horizontal="center" vertical="center" wrapText="1"/>
    </xf>
    <xf numFmtId="10" fontId="25" fillId="3" borderId="37" xfId="1" applyNumberFormat="1" applyFont="1" applyFill="1" applyBorder="1" applyAlignment="1">
      <alignment horizontal="center" vertical="center" wrapText="1"/>
    </xf>
    <xf numFmtId="10" fontId="33"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30" fillId="0" borderId="2" xfId="0" applyFont="1" applyBorder="1" applyAlignment="1">
      <alignment horizontal="justify" vertical="center" wrapText="1"/>
    </xf>
    <xf numFmtId="0" fontId="42" fillId="0" borderId="49" xfId="0" applyFont="1" applyBorder="1" applyAlignment="1">
      <alignment horizontal="center" vertical="center"/>
    </xf>
    <xf numFmtId="0" fontId="39" fillId="3" borderId="12" xfId="0" applyFont="1" applyFill="1" applyBorder="1" applyAlignment="1">
      <alignment horizontal="center" vertical="center" wrapText="1" readingOrder="1"/>
    </xf>
    <xf numFmtId="0" fontId="39" fillId="8" borderId="37" xfId="0" applyFont="1" applyFill="1" applyBorder="1" applyAlignment="1">
      <alignment horizontal="center" vertical="center" wrapText="1" readingOrder="1"/>
    </xf>
    <xf numFmtId="9" fontId="1" fillId="0" borderId="37" xfId="1" applyFont="1" applyBorder="1"/>
    <xf numFmtId="0" fontId="39" fillId="15" borderId="37" xfId="0" applyFont="1" applyFill="1" applyBorder="1" applyAlignment="1">
      <alignment horizontal="center" vertical="center" wrapText="1" readingOrder="1"/>
    </xf>
    <xf numFmtId="0" fontId="39" fillId="9" borderId="37" xfId="0" applyFont="1" applyFill="1" applyBorder="1" applyAlignment="1">
      <alignment horizontal="center" vertical="center" wrapText="1" readingOrder="1"/>
    </xf>
    <xf numFmtId="0" fontId="28" fillId="10" borderId="37" xfId="0" applyFont="1" applyFill="1" applyBorder="1" applyAlignment="1">
      <alignment horizontal="center" vertical="center" wrapText="1" readingOrder="1"/>
    </xf>
    <xf numFmtId="0" fontId="18" fillId="15" borderId="1" xfId="0" applyFont="1" applyFill="1" applyBorder="1" applyAlignment="1">
      <alignment horizontal="center" vertical="center" wrapText="1" readingOrder="1"/>
    </xf>
    <xf numFmtId="0" fontId="39"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9"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9" fillId="11" borderId="1" xfId="0" applyFont="1" applyFill="1" applyBorder="1" applyAlignment="1">
      <alignment horizontal="center" vertical="center" wrapText="1" readingOrder="1"/>
    </xf>
    <xf numFmtId="0" fontId="39" fillId="15" borderId="1" xfId="0" applyFont="1" applyFill="1" applyBorder="1" applyAlignment="1">
      <alignment horizontal="center" vertical="center" wrapText="1" readingOrder="1"/>
    </xf>
    <xf numFmtId="0" fontId="28"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9"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9" fillId="8" borderId="12" xfId="0" applyFont="1" applyFill="1" applyBorder="1" applyAlignment="1">
      <alignment horizontal="left" vertical="center" wrapText="1" readingOrder="1"/>
    </xf>
    <xf numFmtId="0" fontId="39" fillId="11" borderId="1" xfId="0" applyFont="1" applyFill="1" applyBorder="1" applyAlignment="1">
      <alignment horizontal="left" vertical="center" wrapText="1" readingOrder="1"/>
    </xf>
    <xf numFmtId="0" fontId="39" fillId="15" borderId="1" xfId="0" applyFont="1" applyFill="1" applyBorder="1" applyAlignment="1">
      <alignment horizontal="left" vertical="center" wrapText="1" readingOrder="1"/>
    </xf>
    <xf numFmtId="0" fontId="39" fillId="9" borderId="1" xfId="0" applyFont="1" applyFill="1" applyBorder="1" applyAlignment="1">
      <alignment horizontal="left" vertical="center" wrapText="1" readingOrder="1"/>
    </xf>
    <xf numFmtId="0" fontId="28"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3" fillId="16" borderId="4"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39" fillId="0" borderId="12" xfId="0" applyFont="1" applyBorder="1" applyAlignment="1">
      <alignment horizontal="justify" vertical="center" wrapText="1" readingOrder="1"/>
    </xf>
    <xf numFmtId="0" fontId="39" fillId="0" borderId="1" xfId="0" applyFont="1" applyBorder="1" applyAlignment="1">
      <alignment horizontal="justify" vertical="center" wrapText="1" readingOrder="1"/>
    </xf>
    <xf numFmtId="0" fontId="44" fillId="18" borderId="0" xfId="0" applyFont="1" applyFill="1" applyAlignment="1">
      <alignment horizontal="center" vertical="center" wrapText="1" readingOrder="1"/>
    </xf>
    <xf numFmtId="0" fontId="44"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5" fillId="0" borderId="4" xfId="0" applyFont="1" applyBorder="1" applyAlignment="1">
      <alignment horizontal="justify" vertical="center" wrapText="1"/>
    </xf>
    <xf numFmtId="9" fontId="0" fillId="0" borderId="42" xfId="0" applyNumberFormat="1" applyBorder="1" applyAlignment="1">
      <alignment horizontal="center" vertical="center"/>
    </xf>
    <xf numFmtId="14" fontId="5" fillId="0" borderId="2" xfId="0" applyNumberFormat="1" applyFont="1" applyBorder="1" applyAlignment="1">
      <alignment horizontal="left" vertical="center" wrapText="1"/>
    </xf>
    <xf numFmtId="9" fontId="25" fillId="0" borderId="37" xfId="1" applyFont="1" applyBorder="1" applyAlignment="1">
      <alignment horizontal="center" vertical="center" wrapText="1"/>
    </xf>
    <xf numFmtId="0" fontId="43" fillId="10" borderId="2" xfId="0" applyFont="1" applyFill="1" applyBorder="1" applyAlignment="1">
      <alignment horizontal="center" vertical="center" wrapText="1"/>
    </xf>
    <xf numFmtId="0" fontId="5" fillId="0" borderId="4" xfId="0" applyFont="1" applyBorder="1" applyAlignment="1">
      <alignment horizontal="center" vertical="center" textRotation="90"/>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40" fillId="3" borderId="1" xfId="0" applyFont="1" applyFill="1" applyBorder="1" applyAlignment="1">
      <alignment horizontal="center" vertical="center" wrapText="1" readingOrder="1"/>
    </xf>
    <xf numFmtId="0" fontId="38" fillId="3" borderId="4" xfId="0" applyFont="1" applyFill="1" applyBorder="1" applyAlignment="1">
      <alignment horizontal="center" vertical="center" wrapText="1"/>
    </xf>
    <xf numFmtId="0" fontId="40" fillId="3" borderId="0" xfId="0" applyFont="1" applyFill="1" applyAlignment="1">
      <alignment horizontal="center" vertical="center" wrapText="1" readingOrder="1"/>
    </xf>
    <xf numFmtId="0" fontId="5"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9" fontId="1" fillId="3" borderId="2" xfId="0" applyNumberFormat="1" applyFont="1" applyFill="1" applyBorder="1" applyAlignment="1">
      <alignment horizontal="center" vertical="center" wrapText="1"/>
    </xf>
    <xf numFmtId="0" fontId="39" fillId="3" borderId="8" xfId="0" applyFont="1" applyFill="1" applyBorder="1" applyAlignment="1">
      <alignment horizontal="center" vertical="center" wrapText="1" readingOrder="1"/>
    </xf>
    <xf numFmtId="0" fontId="29" fillId="0" borderId="2" xfId="0" applyFont="1" applyBorder="1" applyAlignment="1">
      <alignment horizontal="justify" vertical="center" wrapText="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39" fillId="3" borderId="4" xfId="0" applyFont="1" applyFill="1" applyBorder="1" applyAlignment="1">
      <alignment horizontal="center" vertical="center" wrapText="1" readingOrder="1"/>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29" fillId="3" borderId="4" xfId="0" applyFont="1" applyFill="1" applyBorder="1" applyAlignment="1" applyProtection="1">
      <alignment horizontal="justify" vertical="center" wrapText="1"/>
      <protection locked="0"/>
    </xf>
    <xf numFmtId="0" fontId="5" fillId="3" borderId="4" xfId="0"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5" fillId="0" borderId="2" xfId="0" applyFont="1" applyBorder="1" applyAlignment="1" applyProtection="1">
      <alignment horizontal="justify" vertical="center" wrapText="1"/>
      <protection locked="0"/>
    </xf>
    <xf numFmtId="0" fontId="26" fillId="0" borderId="2" xfId="0" applyFont="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0" fontId="29" fillId="3" borderId="4" xfId="0" applyFont="1" applyFill="1" applyBorder="1" applyAlignment="1">
      <alignment horizontal="justify" vertical="center" wrapText="1"/>
    </xf>
    <xf numFmtId="9" fontId="1" fillId="0" borderId="2" xfId="1" applyFont="1" applyBorder="1" applyAlignment="1">
      <alignment horizontal="center" vertical="center" textRotation="90"/>
    </xf>
    <xf numFmtId="0" fontId="38" fillId="0" borderId="4" xfId="0" applyFont="1" applyBorder="1" applyAlignment="1">
      <alignment horizontal="justify" vertical="center" wrapText="1"/>
    </xf>
    <xf numFmtId="9" fontId="1" fillId="3" borderId="4" xfId="0" applyNumberFormat="1" applyFont="1" applyFill="1" applyBorder="1" applyAlignment="1">
      <alignment horizontal="center" vertical="center" wrapText="1"/>
    </xf>
    <xf numFmtId="10" fontId="38"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8"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0" fontId="2" fillId="8" borderId="12" xfId="0" applyFont="1" applyFill="1" applyBorder="1" applyAlignment="1">
      <alignment horizontal="center" vertical="center" wrapText="1" readingOrder="1"/>
    </xf>
    <xf numFmtId="0" fontId="2" fillId="9" borderId="1" xfId="0" applyFont="1" applyFill="1" applyBorder="1" applyAlignment="1">
      <alignment horizontal="center" vertical="center" wrapText="1" readingOrder="1"/>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0" fontId="5" fillId="15" borderId="2" xfId="0" applyFont="1" applyFill="1" applyBorder="1" applyAlignment="1">
      <alignment horizontal="center" vertical="center" wrapText="1"/>
    </xf>
    <xf numFmtId="9" fontId="26"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2" xfId="1" applyFont="1" applyFill="1" applyBorder="1" applyAlignment="1" applyProtection="1">
      <alignment horizontal="center" vertical="center" wrapText="1"/>
    </xf>
    <xf numFmtId="9" fontId="1" fillId="3" borderId="0" xfId="1" applyFont="1" applyFill="1" applyBorder="1" applyAlignment="1" applyProtection="1">
      <alignment horizontal="center" vertical="center" wrapText="1"/>
    </xf>
    <xf numFmtId="0" fontId="1" fillId="3" borderId="2" xfId="0" applyFont="1" applyFill="1" applyBorder="1" applyAlignment="1" applyProtection="1">
      <alignment horizontal="justify" vertical="center" wrapText="1"/>
      <protection locked="0"/>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38" fillId="0" borderId="101" xfId="0" applyFont="1" applyBorder="1" applyAlignment="1">
      <alignment vertical="center" wrapText="1"/>
    </xf>
    <xf numFmtId="0" fontId="38" fillId="0" borderId="102" xfId="0" applyFont="1" applyBorder="1" applyAlignment="1">
      <alignment vertical="center" wrapText="1"/>
    </xf>
    <xf numFmtId="0" fontId="38" fillId="0" borderId="103"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10" fontId="0" fillId="0" borderId="37" xfId="1" applyNumberFormat="1" applyFont="1" applyBorder="1" applyAlignment="1">
      <alignment horizontal="center" vertical="center"/>
    </xf>
    <xf numFmtId="0" fontId="38" fillId="0" borderId="108" xfId="0" applyFont="1" applyBorder="1" applyAlignment="1">
      <alignment vertical="center" wrapText="1"/>
    </xf>
    <xf numFmtId="0" fontId="38" fillId="0" borderId="109" xfId="0" applyFont="1" applyBorder="1" applyAlignment="1">
      <alignment vertical="center" wrapText="1"/>
    </xf>
    <xf numFmtId="0" fontId="38" fillId="0" borderId="110" xfId="0" applyFont="1" applyBorder="1" applyAlignment="1">
      <alignment vertical="center" wrapText="1"/>
    </xf>
    <xf numFmtId="0" fontId="38" fillId="0" borderId="111" xfId="0" applyFont="1" applyBorder="1" applyAlignment="1">
      <alignment vertical="center" wrapText="1"/>
    </xf>
    <xf numFmtId="0" fontId="38" fillId="0" borderId="112" xfId="0" applyFont="1" applyBorder="1" applyAlignment="1">
      <alignment vertical="center" wrapText="1"/>
    </xf>
    <xf numFmtId="1" fontId="0" fillId="0" borderId="0" xfId="0" applyNumberFormat="1"/>
    <xf numFmtId="0" fontId="52" fillId="17" borderId="115" xfId="0" applyFont="1" applyFill="1" applyBorder="1" applyAlignment="1">
      <alignment horizontal="center" vertical="center" wrapText="1"/>
    </xf>
    <xf numFmtId="0" fontId="52" fillId="15" borderId="116" xfId="0" applyFont="1" applyFill="1" applyBorder="1" applyAlignment="1">
      <alignment horizontal="center" vertical="center" wrapText="1"/>
    </xf>
    <xf numFmtId="0" fontId="52" fillId="10" borderId="117" xfId="0" applyFont="1" applyFill="1" applyBorder="1" applyAlignment="1">
      <alignment horizontal="center" vertical="center" wrapText="1"/>
    </xf>
    <xf numFmtId="0" fontId="38" fillId="0" borderId="118" xfId="0" applyFont="1" applyBorder="1" applyAlignment="1">
      <alignment vertical="center" wrapText="1"/>
    </xf>
    <xf numFmtId="0" fontId="51" fillId="0" borderId="115" xfId="0" applyFont="1" applyBorder="1" applyAlignment="1">
      <alignment horizontal="justify"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38" fillId="0" borderId="113" xfId="0" applyFont="1" applyBorder="1" applyAlignment="1">
      <alignment vertical="center" wrapText="1"/>
    </xf>
    <xf numFmtId="0" fontId="38" fillId="0" borderId="120" xfId="0" applyFont="1" applyBorder="1" applyAlignment="1">
      <alignment vertical="center" wrapText="1"/>
    </xf>
    <xf numFmtId="0" fontId="0" fillId="0" borderId="114" xfId="0" applyBorder="1"/>
    <xf numFmtId="0" fontId="38" fillId="0" borderId="110" xfId="0" applyFont="1" applyBorder="1" applyAlignment="1">
      <alignment horizontal="left" vertical="center" wrapText="1"/>
    </xf>
    <xf numFmtId="0" fontId="38" fillId="0" borderId="112" xfId="0" applyFont="1" applyBorder="1" applyAlignment="1">
      <alignment horizontal="left" vertical="center" wrapText="1"/>
    </xf>
    <xf numFmtId="9" fontId="0" fillId="0" borderId="0" xfId="1" applyFont="1"/>
    <xf numFmtId="0" fontId="38" fillId="0" borderId="107" xfId="0" applyFont="1" applyBorder="1" applyAlignment="1">
      <alignment horizontal="left" vertical="center" wrapText="1"/>
    </xf>
    <xf numFmtId="0" fontId="53" fillId="0" borderId="121" xfId="0" applyFont="1" applyBorder="1" applyAlignment="1">
      <alignment horizontal="left" vertical="center"/>
    </xf>
    <xf numFmtId="0" fontId="52" fillId="0" borderId="122" xfId="0" applyFont="1" applyBorder="1" applyAlignment="1">
      <alignment horizontal="center" vertical="center"/>
    </xf>
    <xf numFmtId="0" fontId="52" fillId="0" borderId="116" xfId="0" applyFont="1" applyBorder="1" applyAlignment="1">
      <alignment horizontal="center" vertical="center"/>
    </xf>
    <xf numFmtId="0" fontId="52" fillId="0" borderId="117" xfId="0" applyFont="1" applyBorder="1" applyAlignment="1">
      <alignment horizontal="center" vertical="center"/>
    </xf>
    <xf numFmtId="0" fontId="38" fillId="0" borderId="115" xfId="0" applyFont="1" applyBorder="1" applyAlignment="1">
      <alignment vertical="center" wrapText="1"/>
    </xf>
    <xf numFmtId="0" fontId="38" fillId="0" borderId="116" xfId="0" applyFont="1" applyBorder="1" applyAlignment="1">
      <alignment vertical="center" wrapText="1"/>
    </xf>
    <xf numFmtId="0" fontId="38" fillId="0" borderId="117" xfId="0" applyFont="1" applyBorder="1" applyAlignment="1">
      <alignment vertical="center" wrapText="1"/>
    </xf>
    <xf numFmtId="0" fontId="51" fillId="0" borderId="104" xfId="0" applyFont="1" applyBorder="1" applyAlignment="1">
      <alignment horizontal="left" vertical="center" wrapText="1"/>
    </xf>
    <xf numFmtId="10" fontId="52" fillId="0" borderId="95" xfId="1" applyNumberFormat="1" applyFont="1" applyBorder="1" applyAlignment="1">
      <alignment horizontal="center" vertical="center"/>
    </xf>
    <xf numFmtId="0" fontId="38" fillId="0" borderId="123" xfId="0" applyFont="1" applyBorder="1" applyAlignment="1">
      <alignment vertical="center" wrapText="1"/>
    </xf>
    <xf numFmtId="0" fontId="38" fillId="0" borderId="124" xfId="0" applyFont="1" applyBorder="1" applyAlignment="1">
      <alignment vertical="center" wrapText="1"/>
    </xf>
    <xf numFmtId="0" fontId="38" fillId="0" borderId="125" xfId="0" applyFont="1" applyBorder="1" applyAlignment="1">
      <alignment vertical="center" wrapText="1"/>
    </xf>
    <xf numFmtId="0" fontId="3" fillId="0" borderId="121" xfId="0" applyFont="1" applyBorder="1" applyAlignment="1">
      <alignment horizontal="center" vertical="center"/>
    </xf>
    <xf numFmtId="0" fontId="1" fillId="0" borderId="121" xfId="0" applyFont="1" applyBorder="1" applyAlignment="1">
      <alignment horizontal="center" vertical="center"/>
    </xf>
    <xf numFmtId="0" fontId="54" fillId="21" borderId="0" xfId="0" applyFont="1" applyFill="1" applyAlignment="1">
      <alignment horizontal="center" vertical="center"/>
    </xf>
    <xf numFmtId="0" fontId="54" fillId="0" borderId="0" xfId="0" applyFont="1" applyAlignment="1">
      <alignment horizontal="center" vertical="center"/>
    </xf>
    <xf numFmtId="0" fontId="54" fillId="17" borderId="37" xfId="0" applyFont="1" applyFill="1" applyBorder="1" applyAlignment="1">
      <alignment horizontal="left" vertical="center"/>
    </xf>
    <xf numFmtId="0" fontId="54" fillId="17" borderId="0" xfId="0" applyFont="1" applyFill="1" applyAlignment="1">
      <alignment horizontal="left" vertical="center"/>
    </xf>
    <xf numFmtId="0" fontId="54" fillId="0" borderId="0" xfId="0" applyFont="1" applyAlignment="1">
      <alignment horizontal="left" vertical="center"/>
    </xf>
    <xf numFmtId="0" fontId="54" fillId="15" borderId="37" xfId="0" applyFont="1" applyFill="1" applyBorder="1" applyAlignment="1">
      <alignment horizontal="left" vertical="center"/>
    </xf>
    <xf numFmtId="0" fontId="54" fillId="15" borderId="0" xfId="0" applyFont="1" applyFill="1" applyAlignment="1">
      <alignment horizontal="left" vertical="center"/>
    </xf>
    <xf numFmtId="0" fontId="54" fillId="9" borderId="37" xfId="0" applyFont="1" applyFill="1" applyBorder="1" applyAlignment="1">
      <alignment horizontal="left" vertical="center"/>
    </xf>
    <xf numFmtId="0" fontId="54"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5" fillId="0" borderId="0" xfId="0" applyFont="1" applyAlignment="1">
      <alignment vertical="center"/>
    </xf>
    <xf numFmtId="0" fontId="55" fillId="0" borderId="0" xfId="0" applyFont="1" applyAlignment="1">
      <alignment horizontal="center" vertical="center"/>
    </xf>
    <xf numFmtId="0" fontId="48" fillId="0" borderId="37" xfId="0" applyFont="1" applyBorder="1" applyAlignment="1">
      <alignment horizontal="center" vertical="center"/>
    </xf>
    <xf numFmtId="0" fontId="53" fillId="0" borderId="37" xfId="0" applyFont="1" applyBorder="1" applyAlignment="1">
      <alignment horizontal="left" vertical="center"/>
    </xf>
    <xf numFmtId="0" fontId="52" fillId="0" borderId="37" xfId="0" applyFont="1" applyBorder="1" applyAlignment="1">
      <alignment horizontal="center" vertical="center"/>
    </xf>
    <xf numFmtId="0" fontId="51" fillId="0" borderId="37" xfId="0" applyFont="1" applyBorder="1" applyAlignment="1">
      <alignment horizontal="left" vertical="center" wrapText="1"/>
    </xf>
    <xf numFmtId="10" fontId="52" fillId="0" borderId="37" xfId="1" applyNumberFormat="1" applyFont="1" applyBorder="1" applyAlignment="1">
      <alignment horizontal="center" vertical="center"/>
    </xf>
    <xf numFmtId="0" fontId="56" fillId="8" borderId="37" xfId="0" applyFont="1" applyFill="1" applyBorder="1" applyAlignment="1">
      <alignment horizontal="center" vertical="center" wrapText="1" readingOrder="1"/>
    </xf>
    <xf numFmtId="0" fontId="56" fillId="7" borderId="37" xfId="0" applyFont="1" applyFill="1" applyBorder="1" applyAlignment="1">
      <alignment horizontal="center" vertical="center" wrapText="1" readingOrder="1"/>
    </xf>
    <xf numFmtId="0" fontId="56" fillId="4" borderId="37" xfId="0" applyFont="1" applyFill="1" applyBorder="1" applyAlignment="1">
      <alignment horizontal="center" vertical="center" wrapText="1" readingOrder="1"/>
    </xf>
    <xf numFmtId="0" fontId="56" fillId="9" borderId="37" xfId="0" applyFont="1" applyFill="1" applyBorder="1" applyAlignment="1">
      <alignment horizontal="center" vertical="center" wrapText="1" readingOrder="1"/>
    </xf>
    <xf numFmtId="0" fontId="57" fillId="10" borderId="37" xfId="0" applyFont="1" applyFill="1" applyBorder="1" applyAlignment="1">
      <alignment horizontal="center" vertical="center" wrapText="1" readingOrder="1"/>
    </xf>
    <xf numFmtId="0" fontId="54" fillId="17" borderId="66" xfId="0" applyFont="1" applyFill="1" applyBorder="1" applyAlignment="1">
      <alignment vertical="center"/>
    </xf>
    <xf numFmtId="0" fontId="54" fillId="15" borderId="66" xfId="0" applyFont="1" applyFill="1" applyBorder="1" applyAlignment="1">
      <alignment vertical="center"/>
    </xf>
    <xf numFmtId="0" fontId="54" fillId="9" borderId="66" xfId="0" applyFont="1" applyFill="1" applyBorder="1" applyAlignment="1">
      <alignment vertical="center"/>
    </xf>
    <xf numFmtId="0" fontId="54" fillId="10" borderId="66" xfId="0" applyFont="1" applyFill="1" applyBorder="1" applyAlignment="1">
      <alignment vertical="center"/>
    </xf>
    <xf numFmtId="0" fontId="56" fillId="11" borderId="37" xfId="0" applyFont="1" applyFill="1" applyBorder="1" applyAlignment="1">
      <alignment horizontal="center" vertical="center" wrapText="1" readingOrder="1"/>
    </xf>
    <xf numFmtId="0" fontId="56" fillId="15" borderId="37" xfId="0" applyFont="1" applyFill="1" applyBorder="1" applyAlignment="1">
      <alignment horizontal="center" vertical="center" wrapText="1" readingOrder="1"/>
    </xf>
    <xf numFmtId="0" fontId="48" fillId="17" borderId="37" xfId="0" applyFont="1" applyFill="1" applyBorder="1" applyAlignment="1">
      <alignment horizontal="center" vertical="center"/>
    </xf>
    <xf numFmtId="0" fontId="48" fillId="15" borderId="37" xfId="0" applyFont="1" applyFill="1" applyBorder="1" applyAlignment="1">
      <alignment horizontal="center" vertical="center"/>
    </xf>
    <xf numFmtId="0" fontId="48" fillId="19" borderId="37" xfId="0" applyFont="1" applyFill="1" applyBorder="1" applyAlignment="1">
      <alignment horizontal="center" vertical="center"/>
    </xf>
    <xf numFmtId="0" fontId="48" fillId="10" borderId="37" xfId="0" applyFont="1" applyFill="1" applyBorder="1" applyAlignment="1">
      <alignment horizontal="center" vertical="center"/>
    </xf>
    <xf numFmtId="0" fontId="38" fillId="0" borderId="126" xfId="0" applyFont="1" applyBorder="1" applyAlignment="1">
      <alignment vertical="center" wrapText="1"/>
    </xf>
    <xf numFmtId="0" fontId="38" fillId="0" borderId="127" xfId="0" applyFont="1" applyBorder="1" applyAlignment="1">
      <alignment vertical="center" wrapText="1"/>
    </xf>
    <xf numFmtId="0" fontId="38" fillId="0" borderId="128" xfId="0" applyFont="1" applyBorder="1" applyAlignment="1">
      <alignment horizontal="left" vertical="center" wrapText="1"/>
    </xf>
    <xf numFmtId="0" fontId="58" fillId="0" borderId="0" xfId="0" applyFont="1" applyAlignment="1">
      <alignment vertical="center" wrapText="1"/>
    </xf>
    <xf numFmtId="0" fontId="62" fillId="0" borderId="0" xfId="0" applyFont="1"/>
    <xf numFmtId="0" fontId="1" fillId="0" borderId="129" xfId="0" applyFont="1" applyBorder="1" applyAlignment="1">
      <alignment horizontal="center" vertical="center"/>
    </xf>
    <xf numFmtId="0" fontId="62" fillId="0" borderId="129" xfId="0" applyFont="1" applyBorder="1" applyAlignment="1">
      <alignment vertical="center" wrapText="1"/>
    </xf>
    <xf numFmtId="0" fontId="63" fillId="0" borderId="129" xfId="0" applyFont="1" applyBorder="1" applyAlignment="1">
      <alignment vertical="center" wrapText="1"/>
    </xf>
    <xf numFmtId="0" fontId="62" fillId="0" borderId="129" xfId="0" applyFont="1" applyBorder="1" applyAlignment="1">
      <alignment horizontal="justify" vertical="center" wrapText="1"/>
    </xf>
    <xf numFmtId="0" fontId="63" fillId="0" borderId="129" xfId="0" applyFont="1" applyBorder="1" applyAlignment="1">
      <alignment vertical="center"/>
    </xf>
    <xf numFmtId="0" fontId="61" fillId="0" borderId="129" xfId="0" applyFont="1" applyBorder="1" applyAlignment="1">
      <alignment horizontal="center" vertical="center"/>
    </xf>
    <xf numFmtId="10" fontId="48" fillId="17" borderId="37" xfId="1" applyNumberFormat="1" applyFont="1" applyFill="1" applyBorder="1" applyAlignment="1">
      <alignment horizontal="center" vertical="center" wrapText="1"/>
    </xf>
    <xf numFmtId="10" fontId="48" fillId="15" borderId="37" xfId="1" applyNumberFormat="1" applyFont="1" applyFill="1" applyBorder="1" applyAlignment="1">
      <alignment horizontal="center" vertical="center" wrapText="1"/>
    </xf>
    <xf numFmtId="10" fontId="48" fillId="20" borderId="37" xfId="1" applyNumberFormat="1" applyFont="1" applyFill="1" applyBorder="1" applyAlignment="1">
      <alignment horizontal="center" vertical="center" wrapText="1"/>
    </xf>
    <xf numFmtId="0" fontId="63" fillId="0" borderId="129" xfId="0" applyFont="1" applyBorder="1" applyAlignment="1">
      <alignment horizontal="left" vertical="center" wrapText="1"/>
    </xf>
    <xf numFmtId="0" fontId="26" fillId="0" borderId="2" xfId="0" applyFont="1" applyBorder="1" applyAlignment="1">
      <alignment horizontal="center" vertical="center" wrapText="1"/>
    </xf>
    <xf numFmtId="0" fontId="1" fillId="23" borderId="2" xfId="0" applyFont="1" applyFill="1" applyBorder="1" applyAlignment="1">
      <alignment horizontal="justify" vertical="center" wrapText="1"/>
    </xf>
    <xf numFmtId="9" fontId="1" fillId="3" borderId="4" xfId="1" applyFont="1" applyFill="1" applyBorder="1" applyAlignment="1">
      <alignment vertical="center" wrapText="1"/>
    </xf>
    <xf numFmtId="9" fontId="1" fillId="3" borderId="8" xfId="1" applyFont="1" applyFill="1" applyBorder="1" applyAlignment="1">
      <alignment vertical="center" wrapText="1"/>
    </xf>
    <xf numFmtId="9" fontId="1" fillId="3" borderId="5" xfId="1" applyFont="1" applyFill="1" applyBorder="1" applyAlignment="1">
      <alignment vertical="center" wrapText="1"/>
    </xf>
    <xf numFmtId="0" fontId="5" fillId="0" borderId="4" xfId="0" applyFont="1" applyBorder="1" applyAlignment="1">
      <alignment vertical="center" textRotation="90"/>
    </xf>
    <xf numFmtId="0" fontId="5" fillId="0" borderId="8" xfId="0" applyFont="1" applyBorder="1" applyAlignment="1">
      <alignment vertical="center" textRotation="90"/>
    </xf>
    <xf numFmtId="0" fontId="5" fillId="0" borderId="5" xfId="0" applyFont="1" applyBorder="1" applyAlignment="1">
      <alignment vertical="center" textRotation="90"/>
    </xf>
    <xf numFmtId="0" fontId="5" fillId="23" borderId="2" xfId="0" applyFont="1" applyFill="1" applyBorder="1" applyAlignment="1">
      <alignment horizontal="justify" vertical="center" wrapText="1"/>
    </xf>
    <xf numFmtId="0" fontId="3" fillId="0" borderId="37" xfId="0" applyFont="1" applyBorder="1" applyAlignment="1">
      <alignment horizontal="center" vertical="center"/>
    </xf>
    <xf numFmtId="0" fontId="1" fillId="3" borderId="0" xfId="0" applyFont="1" applyFill="1" applyAlignment="1">
      <alignment horizont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64" fillId="0" borderId="9" xfId="4" applyBorder="1" applyAlignment="1">
      <alignment vertical="center"/>
    </xf>
    <xf numFmtId="0" fontId="64" fillId="0" borderId="0" xfId="4" applyBorder="1" applyAlignment="1">
      <alignment vertical="center"/>
    </xf>
    <xf numFmtId="0" fontId="64" fillId="0" borderId="132" xfId="4" applyBorder="1" applyAlignment="1">
      <alignment vertical="center"/>
    </xf>
    <xf numFmtId="0" fontId="1" fillId="0" borderId="0" xfId="0" applyFont="1" applyAlignment="1">
      <alignment wrapText="1"/>
    </xf>
    <xf numFmtId="0" fontId="65" fillId="0" borderId="2" xfId="4" quotePrefix="1" applyFont="1" applyBorder="1" applyAlignment="1">
      <alignment horizontal="justify" vertical="center" wrapText="1"/>
    </xf>
    <xf numFmtId="0" fontId="1" fillId="0" borderId="98" xfId="0" applyFont="1" applyBorder="1" applyAlignment="1">
      <alignment horizontal="center" vertical="center"/>
    </xf>
    <xf numFmtId="0" fontId="50" fillId="0" borderId="98" xfId="0" applyFont="1" applyBorder="1" applyAlignment="1">
      <alignment horizontal="center" vertical="center" wrapText="1"/>
    </xf>
    <xf numFmtId="10" fontId="48" fillId="10" borderId="37" xfId="1" applyNumberFormat="1" applyFont="1" applyFill="1" applyBorder="1" applyAlignment="1">
      <alignment horizontal="center" vertical="center" wrapText="1"/>
    </xf>
    <xf numFmtId="0" fontId="38" fillId="0" borderId="135" xfId="0" applyFont="1" applyBorder="1" applyAlignment="1">
      <alignment vertical="center" wrapText="1"/>
    </xf>
    <xf numFmtId="0" fontId="38" fillId="0" borderId="136" xfId="0" applyFont="1" applyBorder="1" applyAlignment="1">
      <alignment vertical="center" wrapText="1"/>
    </xf>
    <xf numFmtId="0" fontId="8" fillId="6" borderId="1" xfId="0" applyFont="1" applyFill="1" applyBorder="1" applyAlignment="1">
      <alignment vertical="center" wrapText="1"/>
    </xf>
    <xf numFmtId="0" fontId="8" fillId="6" borderId="12" xfId="0" applyFont="1" applyFill="1" applyBorder="1" applyAlignment="1">
      <alignment vertical="center" wrapText="1"/>
    </xf>
    <xf numFmtId="0" fontId="0" fillId="26" borderId="37" xfId="0" applyFill="1" applyBorder="1" applyAlignment="1">
      <alignment horizontal="center" vertical="center"/>
    </xf>
    <xf numFmtId="0" fontId="48" fillId="25" borderId="37" xfId="0" applyFont="1" applyFill="1" applyBorder="1" applyAlignment="1">
      <alignment horizontal="center" vertical="center"/>
    </xf>
    <xf numFmtId="9" fontId="48" fillId="25" borderId="37" xfId="1" applyFont="1" applyFill="1" applyBorder="1" applyAlignment="1">
      <alignment horizontal="center" vertical="center" wrapText="1"/>
    </xf>
    <xf numFmtId="0" fontId="0" fillId="0" borderId="0" xfId="0" applyAlignment="1">
      <alignment vertical="center"/>
    </xf>
    <xf numFmtId="0" fontId="0" fillId="0" borderId="137" xfId="0" applyBorder="1"/>
    <xf numFmtId="0" fontId="53" fillId="27" borderId="37" xfId="0" applyFont="1"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0" fontId="8" fillId="27" borderId="37" xfId="0" applyFont="1" applyFill="1" applyBorder="1" applyAlignment="1">
      <alignment horizontal="left" vertical="center" wrapText="1"/>
    </xf>
    <xf numFmtId="0" fontId="0" fillId="0" borderId="68" xfId="0" applyBorder="1" applyAlignment="1">
      <alignment vertical="center"/>
    </xf>
    <xf numFmtId="0" fontId="0" fillId="0" borderId="68" xfId="0" applyBorder="1"/>
    <xf numFmtId="0" fontId="0" fillId="0" borderId="37" xfId="0" applyBorder="1" applyAlignment="1">
      <alignment vertical="center"/>
    </xf>
    <xf numFmtId="0" fontId="0" fillId="0" borderId="56" xfId="0" applyBorder="1" applyAlignment="1">
      <alignment vertical="center"/>
    </xf>
    <xf numFmtId="0" fontId="8" fillId="27" borderId="64" xfId="0" applyFont="1" applyFill="1" applyBorder="1" applyAlignment="1">
      <alignment horizontal="left" vertical="center" wrapText="1"/>
    </xf>
    <xf numFmtId="0" fontId="0" fillId="0" borderId="47" xfId="0" applyBorder="1"/>
    <xf numFmtId="0" fontId="66" fillId="27" borderId="37" xfId="0" applyFont="1" applyFill="1" applyBorder="1" applyAlignment="1">
      <alignment vertical="center"/>
    </xf>
    <xf numFmtId="0" fontId="66" fillId="27" borderId="37" xfId="0" applyFont="1" applyFill="1" applyBorder="1" applyAlignment="1">
      <alignment horizontal="center" vertical="center"/>
    </xf>
    <xf numFmtId="14" fontId="1" fillId="0" borderId="2" xfId="0" applyNumberFormat="1" applyFont="1" applyBorder="1" applyAlignment="1">
      <alignment horizontal="center" vertical="center" wrapText="1"/>
    </xf>
    <xf numFmtId="0" fontId="2" fillId="0" borderId="141" xfId="0" applyFont="1" applyBorder="1" applyAlignment="1">
      <alignment horizontal="center" vertical="center"/>
    </xf>
    <xf numFmtId="0" fontId="58" fillId="0" borderId="0" xfId="0" applyFont="1"/>
    <xf numFmtId="0" fontId="2" fillId="0" borderId="141" xfId="0" applyFont="1" applyBorder="1" applyAlignment="1">
      <alignment vertical="center" wrapText="1"/>
    </xf>
    <xf numFmtId="0" fontId="2" fillId="0" borderId="141" xfId="0" applyFont="1" applyBorder="1" applyAlignment="1">
      <alignment horizontal="justify" vertical="center" wrapText="1"/>
    </xf>
    <xf numFmtId="0" fontId="24" fillId="0" borderId="145" xfId="0" applyFont="1" applyBorder="1" applyAlignment="1">
      <alignment horizontal="center" vertical="center"/>
    </xf>
    <xf numFmtId="0" fontId="6" fillId="0" borderId="145" xfId="0" applyFont="1" applyBorder="1" applyAlignment="1">
      <alignment horizontal="justify" vertical="center" wrapText="1"/>
    </xf>
    <xf numFmtId="0" fontId="6" fillId="0" borderId="145" xfId="0" applyFont="1" applyBorder="1" applyAlignment="1">
      <alignment horizontal="justify" vertical="center"/>
    </xf>
    <xf numFmtId="10" fontId="48" fillId="0" borderId="37" xfId="1" applyNumberFormat="1" applyFont="1" applyBorder="1" applyAlignment="1">
      <alignment horizontal="center" vertical="center"/>
    </xf>
    <xf numFmtId="0" fontId="38" fillId="0" borderId="147" xfId="0" applyFont="1" applyBorder="1" applyAlignment="1">
      <alignment vertical="center" wrapText="1"/>
    </xf>
    <xf numFmtId="0" fontId="52" fillId="9" borderId="116" xfId="0" applyFont="1" applyFill="1" applyBorder="1" applyAlignment="1">
      <alignment horizontal="center" vertical="center" wrapText="1"/>
    </xf>
    <xf numFmtId="0" fontId="52" fillId="17" borderId="37" xfId="0" applyFont="1" applyFill="1" applyBorder="1" applyAlignment="1">
      <alignment horizontal="center" vertical="center" wrapText="1"/>
    </xf>
    <xf numFmtId="0" fontId="52" fillId="15" borderId="37" xfId="0" applyFont="1" applyFill="1" applyBorder="1" applyAlignment="1">
      <alignment horizontal="center" vertical="center" wrapText="1"/>
    </xf>
    <xf numFmtId="0" fontId="52" fillId="9" borderId="37" xfId="0" applyFont="1" applyFill="1" applyBorder="1" applyAlignment="1">
      <alignment horizontal="center" vertical="center" wrapText="1"/>
    </xf>
    <xf numFmtId="0" fontId="52" fillId="10" borderId="37" xfId="0" applyFont="1" applyFill="1" applyBorder="1" applyAlignment="1">
      <alignment horizontal="center" vertical="center" wrapText="1"/>
    </xf>
    <xf numFmtId="0" fontId="5" fillId="0" borderId="4" xfId="0" applyFont="1" applyBorder="1" applyAlignment="1">
      <alignment horizontal="justify" vertical="top"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38" fillId="3" borderId="4" xfId="0" applyFont="1" applyFill="1" applyBorder="1" applyAlignment="1">
      <alignment horizontal="center" vertical="center" wrapText="1"/>
    </xf>
    <xf numFmtId="0" fontId="38" fillId="3" borderId="5" xfId="0" applyFont="1" applyFill="1" applyBorder="1" applyAlignment="1">
      <alignment horizontal="center" vertical="center" wrapText="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3" fillId="2" borderId="2" xfId="0" applyFont="1" applyFill="1" applyBorder="1" applyAlignment="1">
      <alignment horizontal="center" vertical="center" wrapText="1"/>
    </xf>
    <xf numFmtId="14" fontId="1" fillId="0" borderId="4" xfId="0" applyNumberFormat="1" applyFont="1" applyBorder="1" applyAlignment="1">
      <alignment horizontal="left" vertical="center" wrapText="1"/>
    </xf>
    <xf numFmtId="14" fontId="1" fillId="0" borderId="5" xfId="0" applyNumberFormat="1" applyFont="1" applyBorder="1" applyAlignment="1">
      <alignment horizontal="left" vertical="center" wrapText="1"/>
    </xf>
    <xf numFmtId="14" fontId="1" fillId="0" borderId="4" xfId="0" applyNumberFormat="1" applyFont="1" applyBorder="1" applyAlignment="1">
      <alignment horizontal="center" vertical="center" wrapText="1"/>
    </xf>
    <xf numFmtId="14" fontId="1" fillId="0" borderId="5" xfId="0" applyNumberFormat="1" applyFont="1" applyBorder="1" applyAlignment="1">
      <alignment horizontal="center" vertical="center" wrapText="1"/>
    </xf>
    <xf numFmtId="0" fontId="40" fillId="3" borderId="90" xfId="0" applyFont="1" applyFill="1" applyBorder="1" applyAlignment="1">
      <alignment horizontal="center" vertical="center" wrapText="1" readingOrder="1"/>
    </xf>
    <xf numFmtId="0" fontId="40" fillId="3" borderId="86" xfId="0" applyFont="1" applyFill="1" applyBorder="1" applyAlignment="1">
      <alignment horizontal="center" vertical="center" wrapText="1" readingOrder="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0" fillId="3" borderId="5" xfId="0" applyFont="1" applyFill="1" applyBorder="1" applyAlignment="1">
      <alignment horizontal="center" vertical="center" wrapText="1" readingOrder="1"/>
    </xf>
    <xf numFmtId="0" fontId="39" fillId="3" borderId="5" xfId="0" applyFont="1" applyFill="1" applyBorder="1" applyAlignment="1">
      <alignment horizontal="center" vertical="center" wrapText="1" readingOrder="1"/>
    </xf>
    <xf numFmtId="0" fontId="3" fillId="2" borderId="8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1" fillId="3" borderId="138" xfId="0" applyFont="1" applyFill="1" applyBorder="1" applyAlignment="1">
      <alignment horizontal="center" vertical="center"/>
    </xf>
    <xf numFmtId="0" fontId="1" fillId="3" borderId="139" xfId="0" applyFont="1" applyFill="1" applyBorder="1" applyAlignment="1">
      <alignment horizontal="center" vertical="center"/>
    </xf>
    <xf numFmtId="0" fontId="1" fillId="0" borderId="140" xfId="0" applyFont="1" applyBorder="1" applyAlignment="1">
      <alignment horizontal="center" vertical="center"/>
    </xf>
    <xf numFmtId="0" fontId="1" fillId="0" borderId="56" xfId="0" applyFont="1" applyBorder="1" applyAlignment="1">
      <alignment horizontal="center" vertical="center"/>
    </xf>
    <xf numFmtId="0" fontId="5" fillId="3" borderId="4"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39" fillId="3" borderId="8"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5" fillId="3" borderId="5" xfId="0" applyFont="1" applyFill="1" applyBorder="1" applyAlignment="1">
      <alignment horizontal="justify" vertical="center" wrapText="1"/>
    </xf>
    <xf numFmtId="0" fontId="39" fillId="3" borderId="4" xfId="0" applyFont="1" applyFill="1" applyBorder="1" applyAlignment="1">
      <alignment horizontal="center" vertical="center" wrapText="1" readingOrder="1"/>
    </xf>
    <xf numFmtId="9" fontId="1" fillId="0" borderId="5" xfId="0" applyNumberFormat="1" applyFont="1" applyBorder="1" applyAlignment="1">
      <alignment horizontal="center" vertical="center" wrapText="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5" fillId="0" borderId="4"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5" xfId="0" applyFont="1" applyBorder="1" applyAlignment="1">
      <alignment horizontal="justify" vertical="center" wrapText="1"/>
    </xf>
    <xf numFmtId="0" fontId="1" fillId="0" borderId="8" xfId="0" applyFont="1" applyBorder="1" applyAlignment="1">
      <alignment horizontal="center" vertical="center" wrapText="1"/>
    </xf>
    <xf numFmtId="9" fontId="1" fillId="3" borderId="34" xfId="1" applyFont="1" applyFill="1" applyBorder="1" applyAlignment="1">
      <alignment horizontal="center" vertical="center" wrapText="1"/>
    </xf>
    <xf numFmtId="9" fontId="1" fillId="3" borderId="36" xfId="1" applyFont="1" applyFill="1" applyBorder="1" applyAlignment="1">
      <alignment horizontal="center" vertical="center" wrapText="1"/>
    </xf>
    <xf numFmtId="0" fontId="1" fillId="0" borderId="56" xfId="0" applyFont="1" applyBorder="1" applyAlignment="1">
      <alignment horizontal="center"/>
    </xf>
    <xf numFmtId="0" fontId="40" fillId="3" borderId="33" xfId="0" applyFont="1" applyFill="1" applyBorder="1" applyAlignment="1">
      <alignment horizontal="center" vertical="center" wrapText="1" readingOrder="1"/>
    </xf>
    <xf numFmtId="0" fontId="40" fillId="3" borderId="85" xfId="0" applyFont="1" applyFill="1" applyBorder="1" applyAlignment="1">
      <alignment horizontal="center" vertical="center" wrapText="1" readingOrder="1"/>
    </xf>
    <xf numFmtId="0" fontId="43" fillId="16" borderId="4" xfId="0" applyFont="1" applyFill="1" applyBorder="1" applyAlignment="1">
      <alignment horizontal="center" vertical="center" wrapText="1"/>
    </xf>
    <xf numFmtId="0" fontId="43" fillId="16" borderId="5" xfId="0" applyFont="1" applyFill="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9" fontId="1" fillId="3" borderId="8" xfId="1" applyFont="1" applyFill="1" applyBorder="1" applyAlignment="1">
      <alignment horizontal="center" vertical="center" wrapText="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9" fillId="3" borderId="34" xfId="0" applyFont="1" applyFill="1" applyBorder="1" applyAlignment="1">
      <alignment horizontal="center" vertical="center" wrapText="1" readingOrder="1"/>
    </xf>
    <xf numFmtId="0" fontId="9" fillId="3" borderId="132" xfId="0" applyFont="1" applyFill="1" applyBorder="1" applyAlignment="1">
      <alignment horizontal="center" vertical="center" wrapText="1" readingOrder="1"/>
    </xf>
    <xf numFmtId="0" fontId="9" fillId="3" borderId="134" xfId="0" applyFont="1" applyFill="1" applyBorder="1" applyAlignment="1">
      <alignment horizontal="center" vertical="center" wrapText="1" readingOrder="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86" xfId="0" applyFont="1" applyFill="1" applyBorder="1" applyAlignment="1">
      <alignment horizontal="center" vertical="center" wrapText="1" readingOrder="1"/>
    </xf>
    <xf numFmtId="0" fontId="1" fillId="0" borderId="8" xfId="0" applyFont="1" applyBorder="1" applyAlignment="1">
      <alignment horizontal="center" vertical="center"/>
    </xf>
    <xf numFmtId="0" fontId="9" fillId="3" borderId="4"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3" xfId="0" applyFont="1" applyFill="1" applyBorder="1" applyAlignment="1">
      <alignment horizontal="center" vertical="center" wrapText="1" readingOrder="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9" fillId="24" borderId="90" xfId="0" applyFont="1" applyFill="1" applyBorder="1" applyAlignment="1">
      <alignment horizontal="center" vertical="center" wrapText="1" readingOrder="1"/>
    </xf>
    <xf numFmtId="0" fontId="9" fillId="24" borderId="8" xfId="0" applyFont="1" applyFill="1" applyBorder="1" applyAlignment="1">
      <alignment horizontal="center" vertical="center" wrapText="1" readingOrder="1"/>
    </xf>
    <xf numFmtId="0" fontId="2" fillId="8" borderId="90" xfId="0" applyFont="1" applyFill="1" applyBorder="1" applyAlignment="1">
      <alignment horizontal="center" vertical="center" wrapText="1" readingOrder="1"/>
    </xf>
    <xf numFmtId="0" fontId="2" fillId="8" borderId="86" xfId="0" applyFont="1" applyFill="1" applyBorder="1" applyAlignment="1">
      <alignment horizontal="center" vertical="center" wrapText="1" readingOrder="1"/>
    </xf>
    <xf numFmtId="14" fontId="1" fillId="0" borderId="8" xfId="0" applyNumberFormat="1" applyFont="1" applyBorder="1" applyAlignment="1">
      <alignment horizontal="left" vertical="center" wrapText="1"/>
    </xf>
    <xf numFmtId="0" fontId="40" fillId="3" borderId="8" xfId="0" applyFont="1" applyFill="1" applyBorder="1" applyAlignment="1">
      <alignment horizontal="center" vertical="center" wrapText="1" readingOrder="1"/>
    </xf>
    <xf numFmtId="0" fontId="38" fillId="3" borderId="8" xfId="0" applyFont="1" applyFill="1" applyBorder="1" applyAlignment="1">
      <alignment horizontal="center" vertical="center" wrapText="1"/>
    </xf>
    <xf numFmtId="9" fontId="1" fillId="3" borderId="91" xfId="0" applyNumberFormat="1" applyFont="1" applyFill="1" applyBorder="1" applyAlignment="1">
      <alignment horizontal="center" vertical="center" wrapText="1"/>
    </xf>
    <xf numFmtId="9" fontId="1" fillId="3" borderId="85"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0" fontId="5" fillId="23" borderId="4" xfId="0" applyFont="1" applyFill="1" applyBorder="1" applyAlignment="1">
      <alignment horizontal="justify" vertical="center" wrapText="1"/>
    </xf>
    <xf numFmtId="0" fontId="5" fillId="23" borderId="8" xfId="0" applyFont="1" applyFill="1" applyBorder="1" applyAlignment="1">
      <alignment horizontal="justify" vertical="center" wrapText="1"/>
    </xf>
    <xf numFmtId="0" fontId="5" fillId="23" borderId="5" xfId="0" applyFont="1" applyFill="1" applyBorder="1" applyAlignment="1">
      <alignment horizontal="justify" vertical="center" wrapText="1"/>
    </xf>
    <xf numFmtId="9" fontId="1" fillId="3" borderId="4" xfId="0" applyNumberFormat="1" applyFont="1" applyFill="1" applyBorder="1" applyAlignment="1">
      <alignment horizontal="center" vertical="center" wrapText="1"/>
    </xf>
    <xf numFmtId="9" fontId="1" fillId="3" borderId="8" xfId="0" applyNumberFormat="1" applyFont="1" applyFill="1" applyBorder="1" applyAlignment="1">
      <alignment horizontal="center" vertical="center" wrapText="1"/>
    </xf>
    <xf numFmtId="9" fontId="1" fillId="3" borderId="5" xfId="0" applyNumberFormat="1" applyFont="1" applyFill="1" applyBorder="1" applyAlignment="1">
      <alignment horizontal="center" vertical="center" wrapText="1"/>
    </xf>
    <xf numFmtId="0" fontId="20"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20" fillId="8" borderId="18" xfId="0" applyFont="1" applyFill="1" applyBorder="1" applyAlignment="1">
      <alignment horizontal="left" wrapText="1" readingOrder="1"/>
    </xf>
    <xf numFmtId="0" fontId="20" fillId="8" borderId="22" xfId="0" applyFont="1" applyFill="1" applyBorder="1" applyAlignment="1">
      <alignment horizontal="left" wrapText="1" readingOrder="1"/>
    </xf>
    <xf numFmtId="0" fontId="20" fillId="15" borderId="18" xfId="0" applyFont="1" applyFill="1" applyBorder="1" applyAlignment="1">
      <alignment horizontal="left" wrapText="1" readingOrder="1"/>
    </xf>
    <xf numFmtId="0" fontId="20" fillId="15" borderId="22" xfId="0" applyFont="1" applyFill="1" applyBorder="1" applyAlignment="1">
      <alignment horizontal="left" wrapText="1" readingOrder="1"/>
    </xf>
    <xf numFmtId="0" fontId="20" fillId="13" borderId="18" xfId="0" applyFont="1" applyFill="1" applyBorder="1" applyAlignment="1">
      <alignment horizontal="left" wrapText="1" readingOrder="1"/>
    </xf>
    <xf numFmtId="0" fontId="20" fillId="13" borderId="22" xfId="0" applyFont="1" applyFill="1" applyBorder="1" applyAlignment="1">
      <alignment horizontal="left" wrapText="1" readingOrder="1"/>
    </xf>
    <xf numFmtId="0" fontId="20" fillId="14" borderId="18" xfId="0" applyFont="1" applyFill="1" applyBorder="1" applyAlignment="1">
      <alignment horizontal="left" wrapText="1" readingOrder="1"/>
    </xf>
    <xf numFmtId="0" fontId="20" fillId="14" borderId="22" xfId="0" applyFont="1" applyFill="1" applyBorder="1" applyAlignment="1">
      <alignment horizontal="left" wrapText="1" readingOrder="1"/>
    </xf>
    <xf numFmtId="0" fontId="20" fillId="0" borderId="26" xfId="0" applyFont="1" applyBorder="1" applyAlignment="1">
      <alignment horizontal="left" wrapText="1" readingOrder="1"/>
    </xf>
    <xf numFmtId="0" fontId="2" fillId="0" borderId="24"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20" fillId="0" borderId="19" xfId="0" applyFont="1" applyBorder="1" applyAlignment="1">
      <alignment horizontal="left"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37" fillId="13" borderId="18" xfId="0" applyFont="1" applyFill="1" applyBorder="1" applyAlignment="1">
      <alignment horizontal="center" wrapText="1" readingOrder="1"/>
    </xf>
    <xf numFmtId="0" fontId="37" fillId="13" borderId="22" xfId="0" applyFont="1" applyFill="1" applyBorder="1" applyAlignment="1">
      <alignment horizontal="center" wrapText="1" readingOrder="1"/>
    </xf>
    <xf numFmtId="0" fontId="22" fillId="14" borderId="20" xfId="0" applyFont="1" applyFill="1" applyBorder="1" applyAlignment="1">
      <alignment horizontal="center" vertical="center" wrapText="1" readingOrder="1"/>
    </xf>
    <xf numFmtId="0" fontId="22"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6" xfId="0" applyFont="1" applyFill="1" applyBorder="1" applyAlignment="1">
      <alignment horizontal="center" vertical="center" textRotation="90" wrapText="1" readingOrder="1"/>
    </xf>
    <xf numFmtId="0" fontId="2" fillId="0" borderId="17" xfId="0" applyFont="1" applyBorder="1" applyAlignment="1">
      <alignment horizontal="center" vertical="center" wrapText="1" readingOrder="1"/>
    </xf>
    <xf numFmtId="0" fontId="37" fillId="13" borderId="18" xfId="0" applyFont="1" applyFill="1" applyBorder="1" applyAlignment="1">
      <alignment horizontal="left" vertical="center" wrapText="1" readingOrder="1"/>
    </xf>
    <xf numFmtId="0" fontId="37" fillId="13" borderId="22" xfId="0" applyFont="1" applyFill="1" applyBorder="1" applyAlignment="1">
      <alignment horizontal="left" vertical="center" wrapText="1" readingOrder="1"/>
    </xf>
    <xf numFmtId="0" fontId="20" fillId="14" borderId="18" xfId="0" applyFont="1" applyFill="1" applyBorder="1" applyAlignment="1">
      <alignment horizontal="left" vertical="center" wrapText="1" readingOrder="1"/>
    </xf>
    <xf numFmtId="0" fontId="20" fillId="14" borderId="22" xfId="0" applyFont="1" applyFill="1" applyBorder="1" applyAlignment="1">
      <alignment horizontal="left" vertical="center"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20" fillId="13" borderId="22" xfId="0" applyFont="1" applyFill="1" applyBorder="1" applyAlignment="1">
      <alignment horizontal="center" wrapText="1" readingOrder="1"/>
    </xf>
    <xf numFmtId="0" fontId="5" fillId="0" borderId="33" xfId="0" applyFont="1" applyBorder="1" applyAlignment="1">
      <alignment horizontal="justify" vertical="center" wrapText="1"/>
    </xf>
    <xf numFmtId="0" fontId="24" fillId="6" borderId="29" xfId="0" applyFont="1" applyFill="1" applyBorder="1" applyAlignment="1">
      <alignment horizontal="center" vertical="center" wrapText="1" readingOrder="1"/>
    </xf>
    <xf numFmtId="0" fontId="24" fillId="6" borderId="30" xfId="0" applyFont="1" applyFill="1" applyBorder="1" applyAlignment="1">
      <alignment horizontal="center" vertical="center" wrapText="1" readingOrder="1"/>
    </xf>
    <xf numFmtId="0" fontId="24"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5" fillId="0" borderId="0" xfId="0" applyFont="1" applyAlignment="1">
      <alignment horizontal="justify" vertical="center" wrapText="1"/>
    </xf>
    <xf numFmtId="0" fontId="24"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15" fillId="0" borderId="37"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3" fillId="0" borderId="78" xfId="0" applyFont="1" applyBorder="1" applyAlignment="1">
      <alignment horizontal="justify" vertical="center" wrapText="1"/>
    </xf>
    <xf numFmtId="0" fontId="32"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56" xfId="0" applyFont="1" applyBorder="1" applyAlignment="1">
      <alignment horizontal="center" vertical="center"/>
    </xf>
    <xf numFmtId="0" fontId="26" fillId="0" borderId="87" xfId="0" applyFont="1" applyBorder="1" applyAlignment="1">
      <alignment horizontal="center" vertical="center" wrapTex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6" borderId="82" xfId="0" applyFont="1" applyFill="1" applyBorder="1" applyAlignment="1">
      <alignment horizontal="center" vertical="center" wrapText="1" readingOrder="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33" fillId="0" borderId="46" xfId="0" applyFont="1" applyBorder="1" applyAlignment="1">
      <alignment horizontal="justify" vertical="center" wrapText="1"/>
    </xf>
    <xf numFmtId="0" fontId="32" fillId="0" borderId="41" xfId="0" applyFont="1" applyBorder="1" applyAlignment="1">
      <alignment horizontal="justify" vertical="center" wrapText="1"/>
    </xf>
    <xf numFmtId="0" fontId="15" fillId="0" borderId="47" xfId="0" applyFont="1" applyBorder="1" applyAlignment="1">
      <alignment horizontal="center" vertical="center"/>
    </xf>
    <xf numFmtId="0" fontId="32" fillId="0" borderId="55" xfId="0" applyFont="1" applyBorder="1" applyAlignment="1">
      <alignment horizontal="justify" vertical="center" wrapText="1"/>
    </xf>
    <xf numFmtId="0" fontId="33" fillId="0" borderId="38" xfId="0" applyFont="1" applyBorder="1" applyAlignment="1">
      <alignment horizontal="justify" vertical="center" wrapText="1"/>
    </xf>
    <xf numFmtId="0" fontId="15" fillId="0" borderId="39" xfId="0" applyFont="1" applyBorder="1" applyAlignment="1">
      <alignment horizontal="center" vertical="center"/>
    </xf>
    <xf numFmtId="0" fontId="52" fillId="0" borderId="94" xfId="0" applyFont="1" applyBorder="1" applyAlignment="1">
      <alignment horizontal="center" vertical="center"/>
    </xf>
    <xf numFmtId="0" fontId="52" fillId="0" borderId="95" xfId="0" applyFont="1" applyBorder="1" applyAlignment="1">
      <alignment horizontal="center" vertical="center"/>
    </xf>
    <xf numFmtId="0" fontId="52" fillId="0" borderId="96" xfId="0" applyFont="1" applyBorder="1" applyAlignment="1">
      <alignment horizontal="center" vertical="center"/>
    </xf>
    <xf numFmtId="0" fontId="51" fillId="0" borderId="98" xfId="0" applyFont="1" applyBorder="1" applyAlignment="1">
      <alignment horizontal="center" vertical="center" wrapText="1"/>
    </xf>
    <xf numFmtId="0" fontId="51" fillId="0" borderId="104" xfId="0" applyFont="1" applyBorder="1" applyAlignment="1">
      <alignment horizontal="center" vertical="center" wrapText="1"/>
    </xf>
    <xf numFmtId="0" fontId="50" fillId="0" borderId="98" xfId="0" applyFont="1" applyBorder="1" applyAlignment="1">
      <alignment horizontal="center" vertical="center" wrapText="1"/>
    </xf>
    <xf numFmtId="0" fontId="50" fillId="0" borderId="104" xfId="0" applyFont="1" applyBorder="1" applyAlignment="1">
      <alignment horizontal="center" vertical="center" wrapText="1"/>
    </xf>
    <xf numFmtId="0" fontId="1" fillId="0" borderId="98" xfId="0" applyFont="1" applyBorder="1" applyAlignment="1">
      <alignment horizontal="center" vertical="center"/>
    </xf>
    <xf numFmtId="0" fontId="1" fillId="0" borderId="104" xfId="0" applyFont="1" applyBorder="1" applyAlignment="1">
      <alignment horizontal="center" vertical="center"/>
    </xf>
    <xf numFmtId="0" fontId="50" fillId="0" borderId="92" xfId="0" applyFont="1" applyBorder="1" applyAlignment="1">
      <alignment horizontal="center" vertical="center" wrapText="1"/>
    </xf>
    <xf numFmtId="0" fontId="50" fillId="0" borderId="119" xfId="0" applyFont="1" applyBorder="1" applyAlignment="1">
      <alignment horizontal="center" vertical="center" wrapText="1"/>
    </xf>
    <xf numFmtId="0" fontId="50" fillId="0" borderId="97" xfId="0" applyFont="1" applyBorder="1" applyAlignment="1">
      <alignment horizontal="center" vertical="center" wrapText="1"/>
    </xf>
    <xf numFmtId="0" fontId="1" fillId="0" borderId="100" xfId="0" applyFont="1" applyBorder="1" applyAlignment="1">
      <alignment horizontal="center" vertical="center"/>
    </xf>
    <xf numFmtId="0" fontId="50" fillId="0" borderId="99" xfId="0" applyFont="1" applyBorder="1" applyAlignment="1">
      <alignment horizontal="center" vertical="center" wrapText="1"/>
    </xf>
    <xf numFmtId="0" fontId="50" fillId="0" borderId="100" xfId="0" applyFont="1" applyBorder="1" applyAlignment="1">
      <alignment horizontal="center" vertical="center" wrapText="1"/>
    </xf>
    <xf numFmtId="0" fontId="50" fillId="0" borderId="98" xfId="0" applyFont="1" applyBorder="1" applyAlignment="1">
      <alignment horizontal="center" vertical="center"/>
    </xf>
    <xf numFmtId="0" fontId="50" fillId="0" borderId="100" xfId="0" applyFont="1" applyBorder="1" applyAlignment="1">
      <alignment horizontal="center" vertical="center"/>
    </xf>
    <xf numFmtId="0" fontId="50" fillId="0" borderId="104" xfId="0" applyFont="1" applyBorder="1" applyAlignment="1">
      <alignment horizontal="center" vertical="center"/>
    </xf>
    <xf numFmtId="0" fontId="1" fillId="0" borderId="114" xfId="0" applyFont="1" applyBorder="1" applyAlignment="1">
      <alignment horizontal="center" vertical="center"/>
    </xf>
    <xf numFmtId="0" fontId="48" fillId="0" borderId="64" xfId="0" applyFont="1" applyBorder="1" applyAlignment="1">
      <alignment horizontal="center"/>
    </xf>
    <xf numFmtId="0" fontId="48" fillId="0" borderId="65" xfId="0" applyFont="1" applyBorder="1" applyAlignment="1">
      <alignment horizontal="center"/>
    </xf>
    <xf numFmtId="0" fontId="48" fillId="0" borderId="66" xfId="0" applyFont="1" applyBorder="1" applyAlignment="1">
      <alignment horizontal="center"/>
    </xf>
    <xf numFmtId="0" fontId="1" fillId="0" borderId="113" xfId="0" applyFont="1" applyBorder="1" applyAlignment="1">
      <alignment horizontal="center" vertical="center"/>
    </xf>
    <xf numFmtId="0" fontId="49" fillId="0" borderId="92"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4" xfId="0" applyFont="1" applyBorder="1" applyAlignment="1">
      <alignment horizontal="center" vertical="center" wrapText="1"/>
    </xf>
    <xf numFmtId="0" fontId="49" fillId="0" borderId="95" xfId="0" applyFont="1" applyBorder="1" applyAlignment="1">
      <alignment horizontal="center" vertical="center" wrapText="1"/>
    </xf>
    <xf numFmtId="0" fontId="49" fillId="0" borderId="96"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24" fillId="0" borderId="142" xfId="0" applyFont="1" applyBorder="1" applyAlignment="1">
      <alignment horizontal="center" vertical="center" wrapText="1"/>
    </xf>
    <xf numFmtId="0" fontId="24" fillId="0" borderId="143" xfId="0" applyFont="1" applyBorder="1" applyAlignment="1">
      <alignment horizontal="center" vertical="center" wrapText="1"/>
    </xf>
    <xf numFmtId="0" fontId="24" fillId="0" borderId="144" xfId="0" applyFont="1" applyBorder="1" applyAlignment="1">
      <alignment horizontal="center" vertical="center" wrapText="1"/>
    </xf>
    <xf numFmtId="0" fontId="6" fillId="0" borderId="146" xfId="0" applyFont="1" applyBorder="1" applyAlignment="1">
      <alignment horizontal="center" vertical="center" wrapText="1"/>
    </xf>
    <xf numFmtId="0" fontId="6" fillId="0" borderId="145" xfId="0" applyFont="1" applyBorder="1" applyAlignment="1">
      <alignment horizontal="center" vertical="center" wrapText="1"/>
    </xf>
    <xf numFmtId="0" fontId="24" fillId="22" borderId="146" xfId="0" applyFont="1" applyFill="1" applyBorder="1" applyAlignment="1">
      <alignment horizontal="center" vertical="center" wrapText="1"/>
    </xf>
    <xf numFmtId="0" fontId="24" fillId="22" borderId="145" xfId="0" applyFont="1" applyFill="1" applyBorder="1" applyAlignment="1">
      <alignment horizontal="center" vertical="center" wrapText="1"/>
    </xf>
    <xf numFmtId="0" fontId="59" fillId="0" borderId="129" xfId="0" applyFont="1" applyBorder="1" applyAlignment="1">
      <alignment horizontal="center" vertical="center" wrapText="1"/>
    </xf>
    <xf numFmtId="0" fontId="63" fillId="0" borderId="130" xfId="0" applyFont="1" applyBorder="1" applyAlignment="1">
      <alignment horizontal="center" vertical="center" wrapText="1"/>
    </xf>
    <xf numFmtId="0" fontId="63" fillId="0" borderId="131" xfId="0" applyFont="1" applyBorder="1" applyAlignment="1">
      <alignment horizontal="center" vertical="center" wrapText="1"/>
    </xf>
    <xf numFmtId="0" fontId="60" fillId="22" borderId="129" xfId="0" applyFont="1" applyFill="1" applyBorder="1" applyAlignment="1">
      <alignment horizontal="center" vertical="center" wrapText="1"/>
    </xf>
    <xf numFmtId="0" fontId="63" fillId="0" borderId="129" xfId="0" applyFont="1" applyBorder="1" applyAlignment="1">
      <alignment horizontal="center" vertical="center" wrapText="1"/>
    </xf>
    <xf numFmtId="0" fontId="24" fillId="6" borderId="50" xfId="0" applyFont="1" applyFill="1" applyBorder="1" applyAlignment="1">
      <alignment horizontal="center" vertical="center" wrapText="1" readingOrder="1"/>
    </xf>
    <xf numFmtId="0" fontId="24" fillId="6" borderId="84" xfId="0" applyFont="1" applyFill="1" applyBorder="1" applyAlignment="1">
      <alignment horizontal="center" vertical="center" wrapText="1" readingOrder="1"/>
    </xf>
    <xf numFmtId="0" fontId="31" fillId="6" borderId="50" xfId="0" applyFont="1" applyFill="1" applyBorder="1" applyAlignment="1">
      <alignment horizontal="center" vertical="center" wrapText="1" readingOrder="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9" fontId="5" fillId="0" borderId="37" xfId="1" applyFont="1" applyBorder="1" applyAlignment="1">
      <alignment horizontal="center" vertical="center" wrapText="1"/>
    </xf>
    <xf numFmtId="0" fontId="25" fillId="0" borderId="56" xfId="0" applyFont="1" applyBorder="1" applyAlignment="1">
      <alignment horizontal="center" vertical="center" wrapText="1"/>
    </xf>
    <xf numFmtId="0" fontId="25" fillId="0" borderId="47" xfId="0" applyFont="1" applyBorder="1" applyAlignment="1">
      <alignment horizontal="center" vertical="center" wrapText="1"/>
    </xf>
    <xf numFmtId="9" fontId="25" fillId="3" borderId="56" xfId="1" applyFont="1" applyFill="1" applyBorder="1" applyAlignment="1">
      <alignment horizontal="center" vertical="center" wrapText="1"/>
    </xf>
    <xf numFmtId="9" fontId="25"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xf numFmtId="0" fontId="3" fillId="0" borderId="0" xfId="0" applyFont="1" applyAlignment="1">
      <alignment horizontal="left" vertical="center"/>
    </xf>
  </cellXfs>
  <cellStyles count="5">
    <cellStyle name="Hipervínculo" xfId="4" builtinId="8"/>
    <cellStyle name="Millares" xfId="2" builtinId="3"/>
    <cellStyle name="Millares [0]" xfId="3" builtinId="6"/>
    <cellStyle name="Normal" xfId="0" builtinId="0"/>
    <cellStyle name="Porcentaje" xfId="1" builtinId="5"/>
  </cellStyles>
  <dxfs count="531">
    <dxf>
      <fill>
        <patternFill>
          <bgColor rgb="FFFFC000"/>
        </patternFill>
      </fill>
    </dxf>
    <dxf>
      <fill>
        <patternFill>
          <bgColor theme="9" tint="-0.24994659260841701"/>
        </patternFill>
      </fill>
    </dxf>
    <dxf>
      <fill>
        <patternFill>
          <bgColor rgb="FF00B05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bgColor rgb="FFFFC000"/>
        </patternFill>
      </fill>
    </dxf>
    <dxf>
      <fill>
        <patternFill>
          <bgColor rgb="FFADDB7B"/>
        </patternFill>
      </fill>
    </dxf>
    <dxf>
      <fill>
        <patternFill>
          <bgColor rgb="FF00B050"/>
        </patternFill>
      </fill>
    </dxf>
    <dxf>
      <fill>
        <patternFill>
          <bgColor rgb="FFFFFF00"/>
        </patternFill>
      </fill>
    </dxf>
    <dxf>
      <fill>
        <patternFill>
          <bgColor rgb="FFFF0000"/>
        </patternFill>
      </fill>
    </dxf>
    <dxf>
      <fill>
        <patternFill>
          <fgColor rgb="FF92D050"/>
          <bgColor theme="6" tint="0.59996337778862885"/>
        </patternFill>
      </fill>
    </dxf>
    <dxf>
      <fill>
        <patternFill>
          <fgColor theme="6"/>
        </patternFill>
      </fill>
    </dxf>
    <dxf>
      <fill>
        <patternFill>
          <bgColor rgb="FF00B050"/>
        </patternFill>
      </fill>
    </dxf>
    <dxf>
      <fill>
        <patternFill>
          <fgColor rgb="FF92D050"/>
          <bgColor rgb="FF92D050"/>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fgColor rgb="FFFFFF00"/>
          <bgColor rgb="FFFFFF00"/>
        </patternFill>
      </fill>
    </dxf>
    <dxf>
      <fill>
        <patternFill>
          <fgColor rgb="FFFFC000"/>
          <bgColor rgb="FFFFC000"/>
        </patternFill>
      </fill>
    </dxf>
    <dxf>
      <fill>
        <patternFill>
          <bgColor rgb="FF00B050"/>
        </patternFill>
      </fill>
    </dxf>
    <dxf>
      <fill>
        <patternFill>
          <fgColor rgb="FF92D050"/>
          <bgColor rgb="FF92D050"/>
        </patternFill>
      </fill>
    </dxf>
    <dxf>
      <fill>
        <patternFill>
          <bgColor rgb="FFFF0000"/>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bgColor rgb="FFFF0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fgColor rgb="FF92D050"/>
          <bgColor rgb="FF92D050"/>
        </patternFill>
      </fill>
    </dxf>
    <dxf>
      <fill>
        <patternFill>
          <bgColor rgb="FF00B050"/>
        </patternFill>
      </fill>
    </dxf>
    <dxf>
      <fill>
        <patternFill>
          <fgColor rgb="FFFFC000"/>
          <bgColor rgb="FFFFC000"/>
        </patternFill>
      </fill>
    </dxf>
    <dxf>
      <fill>
        <patternFill>
          <bgColor theme="0" tint="-0.14996795556505021"/>
        </patternFill>
      </fill>
    </dxf>
    <dxf>
      <fill>
        <patternFill>
          <bgColor rgb="FFFF0000"/>
        </patternFill>
      </fill>
    </dxf>
    <dxf>
      <fill>
        <patternFill>
          <fgColor rgb="FF92D050"/>
          <bgColor theme="6" tint="0.59996337778862885"/>
        </patternFill>
      </fill>
    </dxf>
    <dxf>
      <fill>
        <patternFill>
          <fgColor rgb="FF92D050"/>
          <bgColor rgb="FF92D050"/>
        </patternFill>
      </fill>
    </dxf>
    <dxf>
      <fill>
        <patternFill>
          <fgColor theme="6"/>
        </patternFill>
      </fill>
    </dxf>
    <dxf>
      <fill>
        <patternFill>
          <fgColor rgb="FFFFFF00"/>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fgColor rgb="FF92D050"/>
          <bgColor rgb="FF92D050"/>
        </patternFill>
      </fill>
    </dxf>
    <dxf>
      <fill>
        <patternFill>
          <fgColor rgb="FF92D050"/>
          <bgColor rgb="FF92D050"/>
        </patternFill>
      </fill>
    </dxf>
    <dxf>
      <fill>
        <patternFill>
          <fgColor rgb="FF92D050"/>
          <bgColor theme="6" tint="0.59996337778862885"/>
        </patternFill>
      </fill>
    </dxf>
    <dxf>
      <fill>
        <patternFill>
          <fgColor rgb="FFFFFF00"/>
          <bgColor rgb="FFFFFF00"/>
        </patternFill>
      </fill>
    </dxf>
    <dxf>
      <fill>
        <patternFill>
          <fgColor theme="6"/>
        </patternFill>
      </fill>
    </dxf>
    <dxf>
      <fill>
        <patternFill>
          <bgColor theme="0" tint="-0.14996795556505021"/>
        </patternFill>
      </fill>
    </dxf>
    <dxf>
      <fill>
        <patternFill>
          <fgColor rgb="FFFFC000"/>
          <bgColor rgb="FFFFC000"/>
        </patternFill>
      </fill>
    </dxf>
    <dxf>
      <fill>
        <patternFill>
          <fgColor rgb="FF92D050"/>
          <bgColor rgb="FF92D050"/>
        </patternFill>
      </fill>
    </dxf>
    <dxf>
      <fill>
        <patternFill>
          <bgColor rgb="FFFF0000"/>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fgColor rgb="FFFFFF00"/>
          <bgColor rgb="FFFFFF00"/>
        </patternFill>
      </fill>
    </dxf>
    <dxf>
      <fill>
        <patternFill>
          <bgColor rgb="FF00B050"/>
        </patternFill>
      </fill>
    </dxf>
    <dxf>
      <fill>
        <patternFill>
          <fgColor rgb="FFFFC000"/>
          <bgColor rgb="FFFFC000"/>
        </patternFill>
      </fill>
    </dxf>
    <dxf>
      <fill>
        <patternFill>
          <fgColor rgb="FF92D050"/>
          <bgColor theme="6" tint="0.59996337778862885"/>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theme="6"/>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theme="6"/>
        </patternFill>
      </fill>
    </dxf>
    <dxf>
      <fill>
        <patternFill>
          <bgColor rgb="FF00B050"/>
        </patternFill>
      </fill>
    </dxf>
    <dxf>
      <fill>
        <patternFill>
          <bgColor theme="0" tint="-0.14996795556505021"/>
        </patternFill>
      </fill>
    </dxf>
    <dxf>
      <fill>
        <patternFill>
          <fgColor rgb="FF92D050"/>
          <bgColor rgb="FF92D050"/>
        </patternFill>
      </fill>
    </dxf>
    <dxf>
      <fill>
        <patternFill>
          <fgColor rgb="FF92D050"/>
          <bgColor theme="6" tint="0.59996337778862885"/>
        </patternFill>
      </fill>
    </dxf>
    <dxf>
      <fill>
        <patternFill>
          <fgColor rgb="FFFFFF00"/>
          <bgColor rgb="FFFFFF00"/>
        </patternFill>
      </fill>
    </dxf>
    <dxf>
      <fill>
        <patternFill>
          <fgColor rgb="FFFFC000"/>
          <bgColor rgb="FFFFC000"/>
        </patternFill>
      </fill>
    </dxf>
    <dxf>
      <fill>
        <patternFill>
          <bgColor rgb="FFFF0000"/>
        </patternFill>
      </fill>
    </dxf>
    <dxf>
      <fill>
        <patternFill>
          <fgColor theme="6"/>
        </patternFill>
      </fill>
    </dxf>
    <dxf>
      <fill>
        <patternFill>
          <bgColor theme="0" tint="-0.14996795556505021"/>
        </patternFill>
      </fill>
    </dxf>
    <dxf>
      <fill>
        <patternFill>
          <fgColor rgb="FF92D050"/>
          <bgColor rgb="FF92D050"/>
        </patternFill>
      </fill>
    </dxf>
    <dxf>
      <fill>
        <patternFill>
          <bgColor rgb="FFFF0000"/>
        </patternFill>
      </fill>
    </dxf>
    <dxf>
      <fill>
        <patternFill>
          <fgColor rgb="FFFFC000"/>
          <bgColor rgb="FFFFC000"/>
        </patternFill>
      </fill>
    </dxf>
    <dxf>
      <fill>
        <patternFill>
          <bgColor rgb="FF00B050"/>
        </patternFill>
      </fill>
    </dxf>
    <dxf>
      <fill>
        <patternFill>
          <fgColor rgb="FFFFFF00"/>
          <bgColor rgb="FFFFFF00"/>
        </patternFill>
      </fill>
    </dxf>
    <dxf>
      <fill>
        <patternFill>
          <fgColor rgb="FF92D050"/>
          <bgColor theme="6" tint="0.59996337778862885"/>
        </patternFill>
      </fill>
    </dxf>
    <dxf>
      <fill>
        <patternFill>
          <bgColor rgb="FF00B050"/>
        </patternFill>
      </fill>
    </dxf>
    <dxf>
      <fill>
        <patternFill>
          <fgColor rgb="FF92D050"/>
          <bgColor rgb="FF92D050"/>
        </patternFill>
      </fill>
    </dxf>
    <dxf>
      <fill>
        <patternFill>
          <bgColor rgb="FFFF0000"/>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00B050"/>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fgColor rgb="FFFFFF00"/>
          <bgColor rgb="FFFFFF00"/>
        </patternFill>
      </fill>
    </dxf>
    <dxf>
      <fill>
        <patternFill>
          <bgColor rgb="FFFF0000"/>
        </patternFill>
      </fill>
    </dxf>
    <dxf>
      <fill>
        <patternFill>
          <fgColor rgb="FFFFC000"/>
          <bgColor rgb="FFFFC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theme="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fgColor rgb="FF92D050"/>
          <bgColor rgb="FF92D050"/>
        </patternFill>
      </fill>
    </dxf>
    <dxf>
      <fill>
        <patternFill>
          <bgColor theme="0" tint="-0.14996795556505021"/>
        </patternFill>
      </fill>
    </dxf>
    <dxf>
      <fill>
        <patternFill>
          <fgColor rgb="FF92D050"/>
          <bgColor theme="6" tint="0.59996337778862885"/>
        </patternFill>
      </fill>
    </dxf>
    <dxf>
      <fill>
        <patternFill>
          <fgColor theme="6"/>
        </patternFill>
      </fill>
    </dxf>
    <dxf>
      <fill>
        <patternFill>
          <fgColor rgb="FF92D050"/>
          <bgColor rgb="FF92D050"/>
        </patternFill>
      </fill>
    </dxf>
    <dxf>
      <fill>
        <patternFill>
          <fgColor rgb="FFFFFF00"/>
          <bgColor rgb="FFFFFF00"/>
        </patternFill>
      </fill>
    </dxf>
    <dxf>
      <fill>
        <patternFill>
          <bgColor rgb="FFFF0000"/>
        </patternFill>
      </fill>
    </dxf>
    <dxf>
      <fill>
        <patternFill>
          <fgColor rgb="FFFFC000"/>
          <bgColor rgb="FFFFC000"/>
        </patternFill>
      </fill>
    </dxf>
    <dxf>
      <fill>
        <patternFill>
          <bgColor rgb="FF00B050"/>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rgb="FFFFFF00"/>
          <bgColor rgb="FFFFFF00"/>
        </patternFill>
      </fill>
    </dxf>
    <dxf>
      <fill>
        <patternFill>
          <fgColor rgb="FFFFC000"/>
          <bgColor rgb="FFFFC000"/>
        </patternFill>
      </fill>
    </dxf>
    <dxf>
      <fill>
        <patternFill>
          <bgColor theme="0" tint="-0.14996795556505021"/>
        </patternFill>
      </fill>
    </dxf>
    <dxf>
      <fill>
        <patternFill>
          <fgColor rgb="FF92D050"/>
          <bgColor theme="6" tint="0.59996337778862885"/>
        </patternFill>
      </fill>
    </dxf>
    <dxf>
      <fill>
        <patternFill>
          <fgColor theme="6"/>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bgColor theme="0" tint="-0.14996795556505021"/>
        </patternFill>
      </fill>
    </dxf>
    <dxf>
      <fill>
        <patternFill>
          <fgColor rgb="FFFFFF00"/>
          <bgColor rgb="FFFFFF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bgColor rgb="FFFF0000"/>
        </patternFill>
      </fill>
    </dxf>
    <dxf>
      <fill>
        <patternFill>
          <fgColor rgb="FFFFC000"/>
          <bgColor rgb="FFFFC000"/>
        </patternFill>
      </fill>
    </dxf>
    <dxf>
      <fill>
        <patternFill>
          <fgColor rgb="FFFFFF00"/>
          <bgColor rgb="FFFFFF00"/>
        </patternFill>
      </fill>
    </dxf>
    <dxf>
      <fill>
        <patternFill>
          <bgColor rgb="FF00B050"/>
        </patternFill>
      </fill>
    </dxf>
    <dxf>
      <fill>
        <patternFill>
          <fgColor rgb="FF92D050"/>
          <bgColor rgb="FF92D050"/>
        </patternFill>
      </fill>
    </dxf>
    <dxf>
      <fill>
        <patternFill>
          <bgColor theme="0" tint="-0.14996795556505021"/>
        </patternFill>
      </fill>
    </dxf>
    <dxf>
      <fill>
        <patternFill>
          <fgColor theme="6"/>
        </patternFill>
      </fill>
    </dxf>
    <dxf>
      <fill>
        <patternFill>
          <bgColor theme="0" tint="-0.14996795556505021"/>
        </patternFill>
      </fill>
    </dxf>
    <dxf>
      <fill>
        <patternFill>
          <fgColor theme="6"/>
        </patternFill>
      </fill>
    </dxf>
    <dxf>
      <fill>
        <patternFill>
          <fgColor rgb="FF92D050"/>
          <bgColor rgb="FF92D050"/>
        </patternFill>
      </fill>
    </dxf>
    <dxf>
      <fill>
        <patternFill>
          <bgColor rgb="FF00B050"/>
        </patternFill>
      </fill>
    </dxf>
    <dxf>
      <fill>
        <patternFill>
          <fgColor rgb="FFFFFF00"/>
          <bgColor rgb="FFFFFF00"/>
        </patternFill>
      </fill>
    </dxf>
    <dxf>
      <fill>
        <patternFill>
          <fgColor rgb="FFFFC000"/>
          <bgColor rgb="FFFFC000"/>
        </patternFill>
      </fill>
    </dxf>
    <dxf>
      <fill>
        <patternFill>
          <bgColor rgb="FFFF0000"/>
        </patternFill>
      </fill>
    </dxf>
    <dxf>
      <fill>
        <patternFill>
          <fgColor rgb="FF92D050"/>
          <bgColor theme="6" tint="0.59996337778862885"/>
        </patternFill>
      </fill>
    </dxf>
    <dxf>
      <fill>
        <patternFill>
          <fgColor rgb="FFFFFF00"/>
          <bgColor rgb="FFFFFF00"/>
        </patternFill>
      </fill>
    </dxf>
    <dxf>
      <fill>
        <patternFill>
          <bgColor rgb="FFFF0000"/>
        </patternFill>
      </fill>
    </dxf>
    <dxf>
      <fill>
        <patternFill>
          <bgColor rgb="FF00B050"/>
        </patternFill>
      </fill>
    </dxf>
    <dxf>
      <fill>
        <patternFill>
          <fgColor rgb="FF92D050"/>
          <bgColor rgb="FF92D050"/>
        </patternFill>
      </fill>
    </dxf>
    <dxf>
      <fill>
        <patternFill>
          <fgColor rgb="FFFFC000"/>
          <bgColor rgb="FFFFC00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bgColor rgb="FFFF0000"/>
        </patternFill>
      </fill>
    </dxf>
    <dxf>
      <fill>
        <patternFill>
          <fgColor theme="6"/>
        </patternFill>
      </fill>
    </dxf>
    <dxf>
      <fill>
        <patternFill>
          <bgColor theme="0" tint="-0.14996795556505021"/>
        </patternFill>
      </fill>
    </dxf>
    <dxf>
      <fill>
        <patternFill>
          <fgColor rgb="FFFFC000"/>
          <bgColor rgb="FFFFC000"/>
        </patternFill>
      </fill>
    </dxf>
    <dxf>
      <fill>
        <patternFill>
          <fgColor rgb="FF92D050"/>
          <bgColor theme="6" tint="0.59996337778862885"/>
        </patternFill>
      </fill>
    </dxf>
    <dxf>
      <fill>
        <patternFill>
          <fgColor rgb="FFFFFF00"/>
          <bgColor rgb="FFFFFF00"/>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bgColor rgb="FFFF0000"/>
        </patternFill>
      </fill>
    </dxf>
    <dxf>
      <fill>
        <patternFill>
          <fgColor rgb="FFFFFF00"/>
          <bgColor rgb="FFFFFF00"/>
        </patternFill>
      </fill>
    </dxf>
    <dxf>
      <fill>
        <patternFill>
          <fgColor rgb="FFFFC000"/>
          <bgColor rgb="FFFFC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bgColor theme="0" tint="-0.14996795556505021"/>
        </patternFill>
      </fill>
    </dxf>
    <dxf>
      <fill>
        <patternFill>
          <fgColor theme="6"/>
        </patternFill>
      </fill>
    </dxf>
    <dxf>
      <fill>
        <patternFill>
          <fgColor rgb="FFFFFF00"/>
          <bgColor rgb="FFFFFF00"/>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bgColor theme="0" tint="-0.14996795556505021"/>
        </patternFill>
      </fill>
    </dxf>
    <dxf>
      <fill>
        <patternFill>
          <fgColor theme="6"/>
        </patternFill>
      </fill>
    </dxf>
    <dxf>
      <fill>
        <patternFill>
          <fgColor rgb="FF92D050"/>
          <bgColor theme="6" tint="0.59996337778862885"/>
        </patternFill>
      </fill>
    </dxf>
    <dxf>
      <fill>
        <patternFill>
          <bgColor rgb="FFFF0000"/>
        </patternFill>
      </fill>
    </dxf>
    <dxf>
      <fill>
        <patternFill>
          <fgColor rgb="FFFFC000"/>
          <bgColor rgb="FFFFC000"/>
        </patternFill>
      </fill>
    </dxf>
    <dxf>
      <fill>
        <patternFill>
          <bgColor theme="0" tint="-0.14996795556505021"/>
        </patternFill>
      </fill>
    </dxf>
    <dxf>
      <fill>
        <patternFill>
          <fgColor theme="6"/>
        </patternFill>
      </fill>
    </dxf>
    <dxf>
      <fill>
        <patternFill>
          <fgColor rgb="FFFFFF00"/>
          <bgColor rgb="FFFFFF00"/>
        </patternFill>
      </fill>
    </dxf>
    <dxf>
      <fill>
        <patternFill>
          <fgColor rgb="FF92D050"/>
          <bgColor theme="6" tint="0.59996337778862885"/>
        </patternFill>
      </fill>
    </dxf>
    <dxf>
      <fill>
        <patternFill>
          <fgColor rgb="FF92D050"/>
          <bgColor rgb="FF92D050"/>
        </patternFill>
      </fill>
    </dxf>
    <dxf>
      <fill>
        <patternFill>
          <bgColor rgb="FF00B050"/>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theme="6"/>
        </patternFill>
      </fill>
    </dxf>
    <dxf>
      <fill>
        <patternFill>
          <bgColor theme="0" tint="-0.14996795556505021"/>
        </patternFill>
      </fill>
    </dxf>
    <dxf>
      <fill>
        <patternFill>
          <fgColor rgb="FFFFFF00"/>
          <bgColor rgb="FFFFFF00"/>
        </patternFill>
      </fill>
    </dxf>
    <dxf>
      <fill>
        <patternFill>
          <fgColor rgb="FF92D050"/>
          <bgColor theme="6" tint="0.59996337778862885"/>
        </patternFill>
      </fill>
    </dxf>
    <dxf>
      <fill>
        <patternFill>
          <fgColor rgb="FF92D050"/>
          <bgColor theme="6" tint="0.59996337778862885"/>
        </patternFill>
      </fill>
    </dxf>
    <dxf>
      <fill>
        <patternFill>
          <fgColor theme="6"/>
        </patternFill>
      </fill>
    </dxf>
    <dxf>
      <fill>
        <patternFill>
          <fgColor rgb="FF92D050"/>
          <bgColor rgb="FF92D050"/>
        </patternFill>
      </fill>
    </dxf>
    <dxf>
      <fill>
        <patternFill>
          <bgColor theme="0" tint="-0.14996795556505021"/>
        </patternFill>
      </fill>
    </dxf>
    <dxf>
      <fill>
        <patternFill>
          <fgColor rgb="FFFFFF00"/>
          <bgColor rgb="FFFFFF00"/>
        </patternFill>
      </fill>
    </dxf>
    <dxf>
      <fill>
        <patternFill>
          <bgColor rgb="FF00B050"/>
        </patternFill>
      </fill>
    </dxf>
    <dxf>
      <fill>
        <patternFill>
          <bgColor rgb="FFFF0000"/>
        </patternFill>
      </fill>
    </dxf>
    <dxf>
      <fill>
        <patternFill>
          <fgColor rgb="FFFFC000"/>
          <bgColor rgb="FFFFC000"/>
        </patternFill>
      </fill>
    </dxf>
    <dxf>
      <fill>
        <patternFill>
          <fgColor rgb="FFFFC000"/>
          <bgColor rgb="FFFFC000"/>
        </patternFill>
      </fill>
    </dxf>
    <dxf>
      <fill>
        <patternFill>
          <bgColor rgb="FF00B050"/>
        </patternFill>
      </fill>
    </dxf>
    <dxf>
      <fill>
        <patternFill>
          <fgColor theme="6"/>
        </patternFill>
      </fill>
    </dxf>
    <dxf>
      <fill>
        <patternFill>
          <fgColor rgb="FF92D050"/>
          <bgColor theme="6" tint="0.59996337778862885"/>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rgb="FFFFC000"/>
          <bgColor rgb="FFFFC000"/>
        </patternFill>
      </fill>
    </dxf>
    <dxf>
      <fill>
        <patternFill>
          <fgColor rgb="FFFFFF00"/>
          <bgColor rgb="FFFFFF00"/>
        </patternFill>
      </fill>
    </dxf>
    <dxf>
      <fill>
        <patternFill>
          <fgColor theme="6"/>
        </patternFill>
      </fill>
    </dxf>
    <dxf>
      <fill>
        <patternFill>
          <bgColor rgb="FFFF0000"/>
        </patternFill>
      </fill>
    </dxf>
    <dxf>
      <fill>
        <patternFill>
          <bgColor theme="0" tint="-0.14996795556505021"/>
        </patternFill>
      </fill>
    </dxf>
    <dxf>
      <fill>
        <patternFill>
          <fgColor rgb="FF92D050"/>
          <bgColor rgb="FF92D050"/>
        </patternFill>
      </fill>
    </dxf>
    <dxf>
      <fill>
        <patternFill>
          <bgColor rgb="FF00B050"/>
        </patternFill>
      </fill>
    </dxf>
  </dxfs>
  <tableStyles count="0" defaultTableStyle="TableStyleMedium2" defaultPivotStyle="PivotStyleLight16"/>
  <colors>
    <mruColors>
      <color rgb="FF00D661"/>
      <color rgb="FFF4740A"/>
      <color rgb="FFFFFF66"/>
      <color rgb="FF00DE64"/>
      <color rgb="FF89F438"/>
      <color rgb="FF00FF99"/>
      <color rgb="FF00F66F"/>
      <color rgb="FF00EE6C"/>
      <color rgb="FFFFC91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21" Type="http://schemas.openxmlformats.org/officeDocument/2006/relationships/externalLink" Target="externalLinks/externalLink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sz="1800" b="1"/>
              <a:t>ZONAS DE RIESGO RESIDUAL </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8CE-4316-9FEF-59AE3AE9DDDB}"/>
              </c:ext>
            </c:extLst>
          </c:dPt>
          <c:dLbls>
            <c:dLbl>
              <c:idx val="0"/>
              <c:layout>
                <c:manualLayout>
                  <c:x val="-0.26021094031162456"/>
                  <c:y val="2.639326038005974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'RESUMEN 1'!$N$4:$Q$4</c:f>
              <c:strCache>
                <c:ptCount val="4"/>
                <c:pt idx="0">
                  <c:v>BAJO</c:v>
                </c:pt>
                <c:pt idx="1">
                  <c:v>MODERADO</c:v>
                </c:pt>
                <c:pt idx="2">
                  <c:v>ALTO</c:v>
                </c:pt>
                <c:pt idx="3">
                  <c:v>EXTREMO</c:v>
                </c:pt>
              </c:strCache>
            </c:strRef>
          </c:cat>
          <c:val>
            <c:numRef>
              <c:f>'RESUMEN 1'!$N$5:$Q$5</c:f>
              <c:numCache>
                <c:formatCode>General</c:formatCode>
                <c:ptCount val="4"/>
                <c:pt idx="0">
                  <c:v>18</c:v>
                </c:pt>
                <c:pt idx="1">
                  <c:v>7</c:v>
                </c:pt>
                <c:pt idx="2">
                  <c:v>15</c:v>
                </c:pt>
                <c:pt idx="3">
                  <c:v>8</c:v>
                </c:pt>
              </c:numCache>
            </c:numRef>
          </c:val>
          <c:extLst>
            <c:ext xmlns:c16="http://schemas.microsoft.com/office/drawing/2014/chart" uri="{C3380CC4-5D6E-409C-BE32-E72D297353CC}">
              <c16:uniqueId val="{00000008-B8CE-4316-9FEF-59AE3AE9DDDB}"/>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401F-4E95-AC0F-ACFE38FFD0E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B-401F-4E95-AC0F-ACFE38FFD0E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401F-4E95-AC0F-ACFE38FFD0E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F-401F-4E95-AC0F-ACFE38FFD0E5}"/>
              </c:ext>
            </c:extLst>
          </c:dPt>
          <c:cat>
            <c:strRef>
              <c:f>'RESUMEN 1'!$N$4:$Q$4</c:f>
              <c:strCache>
                <c:ptCount val="4"/>
                <c:pt idx="0">
                  <c:v>BAJO</c:v>
                </c:pt>
                <c:pt idx="1">
                  <c:v>MODERADO</c:v>
                </c:pt>
                <c:pt idx="2">
                  <c:v>ALTO</c:v>
                </c:pt>
                <c:pt idx="3">
                  <c:v>EXTREMO</c:v>
                </c:pt>
              </c:strCache>
            </c:strRef>
          </c:cat>
          <c:val>
            <c:numRef>
              <c:f>'RESUMEN 1'!$N$6:$Q$6</c:f>
              <c:numCache>
                <c:formatCode>0.00%</c:formatCode>
                <c:ptCount val="4"/>
                <c:pt idx="0">
                  <c:v>0.375</c:v>
                </c:pt>
                <c:pt idx="1">
                  <c:v>0.14583333333333334</c:v>
                </c:pt>
                <c:pt idx="2">
                  <c:v>0.3125</c:v>
                </c:pt>
                <c:pt idx="3">
                  <c:v>0.16666666666666666</c:v>
                </c:pt>
              </c:numCache>
            </c:numRef>
          </c:val>
          <c:extLst>
            <c:ext xmlns:c16="http://schemas.microsoft.com/office/drawing/2014/chart" uri="{C3380CC4-5D6E-409C-BE32-E72D297353CC}">
              <c16:uniqueId val="{00000009-99FC-4CF7-95E7-C61C7F2F48D2}"/>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9.png"/><Relationship Id="rId18" Type="http://schemas.openxmlformats.org/officeDocument/2006/relationships/image" Target="../media/image13.png"/><Relationship Id="rId3" Type="http://schemas.openxmlformats.org/officeDocument/2006/relationships/image" Target="../media/image2.png"/><Relationship Id="rId21" Type="http://schemas.openxmlformats.org/officeDocument/2006/relationships/image" Target="../media/image16.png"/><Relationship Id="rId7" Type="http://schemas.openxmlformats.org/officeDocument/2006/relationships/image" Target="../media/image5.png"/><Relationship Id="rId12" Type="http://schemas.openxmlformats.org/officeDocument/2006/relationships/image" Target="../media/image8.png"/><Relationship Id="rId17" Type="http://schemas.openxmlformats.org/officeDocument/2006/relationships/image" Target="../media/image12.png"/><Relationship Id="rId2" Type="http://schemas.microsoft.com/office/2007/relationships/hdphoto" Target="../media/hdphoto1.wdp"/><Relationship Id="rId16" Type="http://schemas.openxmlformats.org/officeDocument/2006/relationships/image" Target="../media/image11.png"/><Relationship Id="rId20"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image" Target="../media/image4.png"/><Relationship Id="rId11" Type="http://schemas.microsoft.com/office/2007/relationships/hdphoto" Target="../media/hdphoto4.wdp"/><Relationship Id="rId24" Type="http://schemas.openxmlformats.org/officeDocument/2006/relationships/image" Target="../media/image18.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7.png"/><Relationship Id="rId19" Type="http://schemas.openxmlformats.org/officeDocument/2006/relationships/image" Target="../media/image14.png"/><Relationship Id="rId4" Type="http://schemas.openxmlformats.org/officeDocument/2006/relationships/image" Target="../media/image3.png"/><Relationship Id="rId9" Type="http://schemas.openxmlformats.org/officeDocument/2006/relationships/image" Target="../media/image6.emf"/><Relationship Id="rId14" Type="http://schemas.openxmlformats.org/officeDocument/2006/relationships/image" Target="../media/image10.png"/><Relationship Id="rId22"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no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201083</xdr:colOff>
      <xdr:row>0</xdr:row>
      <xdr:rowOff>0</xdr:rowOff>
    </xdr:from>
    <xdr:to>
      <xdr:col>4</xdr:col>
      <xdr:colOff>42333</xdr:colOff>
      <xdr:row>2</xdr:row>
      <xdr:rowOff>42334</xdr:rowOff>
    </xdr:to>
    <xdr:pic>
      <xdr:nvPicPr>
        <xdr:cNvPr id="3" name="Imagen 2">
          <a:extLst>
            <a:ext uri="{FF2B5EF4-FFF2-40B4-BE49-F238E27FC236}">
              <a16:creationId xmlns:a16="http://schemas.microsoft.com/office/drawing/2014/main" id="{9595E999-2C3E-4ACE-AA18-5C2A5B3A44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412" t="27262" r="16120" b="30816"/>
        <a:stretch/>
      </xdr:blipFill>
      <xdr:spPr bwMode="auto">
        <a:xfrm>
          <a:off x="201083" y="0"/>
          <a:ext cx="3784600" cy="112818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8659</xdr:colOff>
      <xdr:row>0</xdr:row>
      <xdr:rowOff>51955</xdr:rowOff>
    </xdr:from>
    <xdr:to>
      <xdr:col>4</xdr:col>
      <xdr:colOff>737221</xdr:colOff>
      <xdr:row>1</xdr:row>
      <xdr:rowOff>479714</xdr:rowOff>
    </xdr:to>
    <xdr:pic>
      <xdr:nvPicPr>
        <xdr:cNvPr id="2" name="Imagen 1">
          <a:extLst>
            <a:ext uri="{FF2B5EF4-FFF2-40B4-BE49-F238E27FC236}">
              <a16:creationId xmlns:a16="http://schemas.microsoft.com/office/drawing/2014/main" id="{6F5843C0-04D5-4026-B8FE-0FAAB88D68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5909" y="51955"/>
          <a:ext cx="3814662" cy="7992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452435</xdr:colOff>
      <xdr:row>9</xdr:row>
      <xdr:rowOff>217879</xdr:rowOff>
    </xdr:from>
    <xdr:to>
      <xdr:col>19</xdr:col>
      <xdr:colOff>619125</xdr:colOff>
      <xdr:row>22</xdr:row>
      <xdr:rowOff>238125</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FOMENTO_ORGA_SOLIDARIAS_UAEOS_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OCI_UAE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2\MAPA%20RIESGOS%20SEGURIDAD%20DE%20LA%20INFORMACION%202022\Mapa%20riesgos%20seguridad%20digital_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CONOCIMIENTO_CIUDADANO_UAEO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orge.munoz\AppData\Local\Microsoft\Windows\INetCache\Content.Outlook\0QV05R9N\Mapa%20riesgos%20seguridad%20digit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UAEOS/TRABAJO%20EN%20CASA/MAPAS%20DE%20RIESGOS/RIESGOS%202021/MAPAS%20DE%20RIESGOS%20DE%20PROCESO%202021/MAPAS%20DE%20RIESGOS%20GUIA%202021/MAPA_RIESGOS_G_OCI_UAE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AEOS\TRABAJO%20EN%20CASA\MAPAS%20DE%20RIESGOS\RIESGOS%202021\MAPAS%20DE%20RIESGOS%20DE%20PROCESO%202021\MAPAS%20DE%20RIESGOS%20GUIA%202021\MAPA_RIESGOS_PROGRAMAS%20Y%20PROYECTOS_UAEOS_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SEGUIMIENTO%20Y%20MEDICION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FOMENTO"/>
      <sheetName val="Tabla probabiidad"/>
      <sheetName val="CRITERIO CAL IMPACTO CORRUPCIÓN"/>
      <sheetName val="Tabla impacto"/>
      <sheetName val="Matriz calor_RI"/>
      <sheetName val="Matriz calor RR"/>
      <sheetName val="Controles"/>
      <sheetName val="Atributos controles"/>
      <sheetName val="ValoraciónControles Fomento"/>
      <sheetName val="Calculos Controles Fom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sheetData sheetId="1"/>
      <sheetData sheetId="2">
        <row r="14">
          <cell r="F14">
            <v>0.5</v>
          </cell>
        </row>
        <row r="29">
          <cell r="F29">
            <v>0.4</v>
          </cell>
        </row>
        <row r="44">
          <cell r="F44">
            <v>0.4</v>
          </cell>
        </row>
        <row r="59">
          <cell r="F59">
            <v>0.4</v>
          </cell>
        </row>
      </sheetData>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 val="Observaciones caracterizacio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CONTROL DE LA EVALUACIÓN"/>
      <sheetName val="Tabla probabiidad"/>
      <sheetName val="CRITERIO CAL IMPACTO CORRUPCIÓN"/>
      <sheetName val="Tabla impacto"/>
      <sheetName val="Matriz calor_RI"/>
      <sheetName val="Matriz calor RR"/>
      <sheetName val="Controles"/>
      <sheetName val="Atributos controles"/>
      <sheetName val="ValoraciónControles OCI"/>
      <sheetName val="Calculos 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probabiidad"/>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baseColWidth="10" defaultRowHeight="16.5" x14ac:dyDescent="0.3"/>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x14ac:dyDescent="0.3">
      <c r="A2" s="63" t="s">
        <v>149</v>
      </c>
      <c r="B2" s="451" t="s">
        <v>148</v>
      </c>
      <c r="C2" s="451"/>
      <c r="D2" s="451"/>
    </row>
    <row r="3" spans="1:4" ht="14.25" customHeight="1" x14ac:dyDescent="0.3">
      <c r="A3" s="63"/>
      <c r="B3" s="64"/>
      <c r="C3" s="64"/>
      <c r="D3" s="64"/>
    </row>
    <row r="4" spans="1:4" ht="20.25" customHeight="1" x14ac:dyDescent="0.3">
      <c r="D4" s="67" t="s">
        <v>124</v>
      </c>
    </row>
    <row r="5" spans="1:4" ht="48" customHeight="1" x14ac:dyDescent="0.3">
      <c r="A5" s="456" t="s">
        <v>45</v>
      </c>
      <c r="B5" s="457"/>
      <c r="C5" s="65" t="s">
        <v>148</v>
      </c>
      <c r="D5" s="65"/>
    </row>
    <row r="6" spans="1:4" ht="68.25" customHeight="1" x14ac:dyDescent="0.3">
      <c r="A6" s="456" t="s">
        <v>47</v>
      </c>
      <c r="B6" s="457"/>
      <c r="C6" s="66" t="s">
        <v>148</v>
      </c>
      <c r="D6" s="66"/>
    </row>
    <row r="7" spans="1:4" ht="113.25" customHeight="1" x14ac:dyDescent="0.3">
      <c r="A7" s="456" t="s">
        <v>46</v>
      </c>
      <c r="B7" s="457"/>
      <c r="C7" s="66" t="s">
        <v>148</v>
      </c>
      <c r="D7" s="66"/>
    </row>
    <row r="8" spans="1:4" x14ac:dyDescent="0.3">
      <c r="A8" s="452" t="s">
        <v>125</v>
      </c>
      <c r="B8" s="453"/>
      <c r="C8" s="66" t="s">
        <v>148</v>
      </c>
      <c r="D8" s="66"/>
    </row>
    <row r="9" spans="1:4" x14ac:dyDescent="0.3">
      <c r="A9" s="454"/>
      <c r="B9" s="455"/>
      <c r="C9" s="66" t="s">
        <v>148</v>
      </c>
      <c r="D9" s="66"/>
    </row>
    <row r="10" spans="1:4" ht="112.5" customHeight="1" x14ac:dyDescent="0.3">
      <c r="A10" s="458" t="s">
        <v>128</v>
      </c>
      <c r="B10" s="459"/>
      <c r="C10" s="66"/>
      <c r="D10" s="66"/>
    </row>
    <row r="11" spans="1:4" x14ac:dyDescent="0.3">
      <c r="A11" s="456" t="s">
        <v>127</v>
      </c>
      <c r="B11" s="457"/>
      <c r="C11" s="66" t="s">
        <v>148</v>
      </c>
      <c r="D11" s="66"/>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baseColWidth="10" defaultRowHeight="15" x14ac:dyDescent="0.25"/>
  <cols>
    <col min="2" max="2" width="31.140625" customWidth="1"/>
    <col min="3" max="3" width="42.5703125" customWidth="1"/>
    <col min="4" max="4" width="61.28515625" customWidth="1"/>
    <col min="6" max="6" width="11.85546875" bestFit="1" customWidth="1"/>
  </cols>
  <sheetData>
    <row r="1" spans="2:6" ht="18" x14ac:dyDescent="0.25">
      <c r="B1" s="72" t="s">
        <v>133</v>
      </c>
    </row>
    <row r="3" spans="2:6" ht="40.5" x14ac:dyDescent="0.25">
      <c r="B3" s="44"/>
      <c r="C3" s="45" t="s">
        <v>138</v>
      </c>
      <c r="D3" s="45" t="s">
        <v>96</v>
      </c>
    </row>
    <row r="4" spans="2:6" ht="40.5" x14ac:dyDescent="0.25">
      <c r="B4" s="46" t="s">
        <v>173</v>
      </c>
      <c r="C4" s="47" t="s">
        <v>183</v>
      </c>
      <c r="D4" s="47" t="s">
        <v>188</v>
      </c>
      <c r="E4" s="203">
        <v>5</v>
      </c>
      <c r="F4" s="203" t="str">
        <f>IF(E4&lt;=10,B4)</f>
        <v>Leve 20%</v>
      </c>
    </row>
    <row r="5" spans="2:6" ht="81" x14ac:dyDescent="0.25">
      <c r="B5" s="48" t="s">
        <v>262</v>
      </c>
      <c r="C5" s="49" t="s">
        <v>184</v>
      </c>
      <c r="D5" s="49" t="s">
        <v>189</v>
      </c>
      <c r="E5">
        <v>9</v>
      </c>
      <c r="F5" t="e">
        <f>IF(AND(E5&lt;=10,B4),Y=IF(E5&gt;10&lt;=50,B5))</f>
        <v>#NAME?</v>
      </c>
    </row>
    <row r="6" spans="2:6" ht="63" customHeight="1" x14ac:dyDescent="0.25">
      <c r="B6" s="201" t="s">
        <v>219</v>
      </c>
      <c r="C6" s="49" t="s">
        <v>185</v>
      </c>
      <c r="D6" s="49" t="s">
        <v>190</v>
      </c>
    </row>
    <row r="7" spans="2:6" ht="81" x14ac:dyDescent="0.25">
      <c r="B7" s="50" t="s">
        <v>97</v>
      </c>
      <c r="C7" s="49" t="s">
        <v>186</v>
      </c>
      <c r="D7" s="49" t="s">
        <v>191</v>
      </c>
    </row>
    <row r="8" spans="2:6" ht="81" x14ac:dyDescent="0.25">
      <c r="B8" s="51" t="s">
        <v>98</v>
      </c>
      <c r="C8" s="49" t="s">
        <v>187</v>
      </c>
      <c r="D8" s="49" t="s">
        <v>192</v>
      </c>
    </row>
    <row r="10" spans="2:6" ht="15.75" x14ac:dyDescent="0.25">
      <c r="B10" s="43" t="s">
        <v>49</v>
      </c>
    </row>
    <row r="12" spans="2:6" x14ac:dyDescent="0.25">
      <c r="D12" s="182">
        <f>902000*500</f>
        <v>451000000</v>
      </c>
    </row>
    <row r="14" spans="2:6" x14ac:dyDescent="0.25">
      <c r="D14">
        <f>365/2</f>
        <v>182.5</v>
      </c>
    </row>
    <row r="15" spans="2:6" x14ac:dyDescent="0.25">
      <c r="D15" s="79">
        <f>800000*156</f>
        <v>124800000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baseColWidth="10" defaultRowHeight="15" x14ac:dyDescent="0.25"/>
  <cols>
    <col min="2" max="8" width="9.42578125" customWidth="1"/>
    <col min="9" max="9" width="4.42578125" customWidth="1"/>
  </cols>
  <sheetData>
    <row r="2" spans="2:10" ht="18" x14ac:dyDescent="0.25">
      <c r="B2" s="72" t="s">
        <v>263</v>
      </c>
    </row>
    <row r="4" spans="2:10" ht="18.75" customHeight="1" x14ac:dyDescent="0.25">
      <c r="B4" s="52"/>
      <c r="C4" s="52"/>
      <c r="D4" s="610" t="s">
        <v>2</v>
      </c>
      <c r="E4" s="610"/>
      <c r="F4" s="610"/>
      <c r="G4" s="610"/>
      <c r="H4" s="610"/>
      <c r="I4" s="52"/>
      <c r="J4" s="52"/>
    </row>
    <row r="5" spans="2:10" ht="15.75" thickBot="1" x14ac:dyDescent="0.3">
      <c r="B5" s="52"/>
      <c r="C5" s="53"/>
      <c r="D5" s="54"/>
      <c r="E5" s="54"/>
      <c r="F5" s="54"/>
      <c r="G5" s="54"/>
      <c r="H5" s="54"/>
      <c r="I5" s="52"/>
      <c r="J5" s="52"/>
    </row>
    <row r="6" spans="2:10" ht="26.25" customHeight="1" thickTop="1" x14ac:dyDescent="0.25">
      <c r="B6" s="611" t="s">
        <v>4</v>
      </c>
      <c r="C6" s="612" t="s">
        <v>141</v>
      </c>
      <c r="D6" s="593"/>
      <c r="E6" s="593"/>
      <c r="F6" s="593"/>
      <c r="G6" s="593"/>
      <c r="H6" s="595"/>
      <c r="I6" s="601"/>
      <c r="J6" s="606" t="s">
        <v>99</v>
      </c>
    </row>
    <row r="7" spans="2:10" ht="26.25" customHeight="1" thickBot="1" x14ac:dyDescent="0.3">
      <c r="B7" s="611"/>
      <c r="C7" s="599"/>
      <c r="D7" s="594"/>
      <c r="E7" s="594"/>
      <c r="F7" s="594"/>
      <c r="G7" s="594"/>
      <c r="H7" s="596"/>
      <c r="I7" s="601"/>
      <c r="J7" s="607"/>
    </row>
    <row r="8" spans="2:10" ht="25.5" customHeight="1" x14ac:dyDescent="0.25">
      <c r="B8" s="611"/>
      <c r="C8" s="599" t="s">
        <v>142</v>
      </c>
      <c r="D8" s="591"/>
      <c r="E8" s="591"/>
      <c r="F8" s="593"/>
      <c r="G8" s="593"/>
      <c r="H8" s="595"/>
      <c r="I8" s="601"/>
      <c r="J8" s="608" t="s">
        <v>100</v>
      </c>
    </row>
    <row r="9" spans="2:10" ht="15.75" thickBot="1" x14ac:dyDescent="0.3">
      <c r="B9" s="611"/>
      <c r="C9" s="600"/>
      <c r="D9" s="592"/>
      <c r="E9" s="592"/>
      <c r="F9" s="594"/>
      <c r="G9" s="594"/>
      <c r="H9" s="596"/>
      <c r="I9" s="601"/>
      <c r="J9" s="609"/>
    </row>
    <row r="10" spans="2:10" ht="25.5" customHeight="1" x14ac:dyDescent="0.25">
      <c r="B10" s="611"/>
      <c r="C10" s="598" t="s">
        <v>174</v>
      </c>
      <c r="D10" s="591"/>
      <c r="E10" s="591"/>
      <c r="F10" s="591"/>
      <c r="G10" s="604" t="s">
        <v>194</v>
      </c>
      <c r="H10" s="595"/>
      <c r="I10" s="601"/>
      <c r="J10" s="602" t="s">
        <v>101</v>
      </c>
    </row>
    <row r="11" spans="2:10" ht="15.75" thickBot="1" x14ac:dyDescent="0.3">
      <c r="B11" s="611"/>
      <c r="C11" s="600"/>
      <c r="D11" s="592"/>
      <c r="E11" s="592"/>
      <c r="F11" s="592"/>
      <c r="G11" s="605"/>
      <c r="H11" s="596"/>
      <c r="I11" s="601"/>
      <c r="J11" s="603"/>
    </row>
    <row r="12" spans="2:10" ht="25.5" customHeight="1" x14ac:dyDescent="0.25">
      <c r="B12" s="611"/>
      <c r="C12" s="598" t="s">
        <v>143</v>
      </c>
      <c r="D12" s="589"/>
      <c r="E12" s="591"/>
      <c r="F12" s="591"/>
      <c r="G12" s="593"/>
      <c r="H12" s="595"/>
      <c r="I12" s="601"/>
      <c r="J12" s="587" t="s">
        <v>102</v>
      </c>
    </row>
    <row r="13" spans="2:10" ht="15.75" thickBot="1" x14ac:dyDescent="0.3">
      <c r="B13" s="611"/>
      <c r="C13" s="600"/>
      <c r="D13" s="590"/>
      <c r="E13" s="592"/>
      <c r="F13" s="592"/>
      <c r="G13" s="594"/>
      <c r="H13" s="596"/>
      <c r="I13" s="601"/>
      <c r="J13" s="588"/>
    </row>
    <row r="14" spans="2:10" ht="25.5" customHeight="1" x14ac:dyDescent="0.25">
      <c r="B14" s="611"/>
      <c r="C14" s="598" t="s">
        <v>144</v>
      </c>
      <c r="D14" s="589"/>
      <c r="E14" s="589"/>
      <c r="F14" s="591"/>
      <c r="G14" s="593"/>
      <c r="H14" s="595"/>
      <c r="I14" s="597"/>
      <c r="J14" s="586"/>
    </row>
    <row r="15" spans="2:10" x14ac:dyDescent="0.25">
      <c r="B15" s="611"/>
      <c r="C15" s="599"/>
      <c r="D15" s="590"/>
      <c r="E15" s="590"/>
      <c r="F15" s="592"/>
      <c r="G15" s="594"/>
      <c r="H15" s="596"/>
      <c r="I15" s="597"/>
      <c r="J15" s="586"/>
    </row>
    <row r="16" spans="2:10" x14ac:dyDescent="0.25">
      <c r="B16" s="586"/>
      <c r="C16" s="586"/>
      <c r="D16" s="55" t="s">
        <v>172</v>
      </c>
      <c r="E16" s="55" t="s">
        <v>103</v>
      </c>
      <c r="F16" s="55" t="s">
        <v>101</v>
      </c>
      <c r="G16" s="55" t="s">
        <v>8</v>
      </c>
      <c r="H16" s="55" t="s">
        <v>104</v>
      </c>
      <c r="I16" s="586"/>
      <c r="J16" s="586"/>
    </row>
    <row r="17" spans="2:10" x14ac:dyDescent="0.25">
      <c r="B17" s="586"/>
      <c r="C17" s="586"/>
      <c r="D17" s="56">
        <v>0.2</v>
      </c>
      <c r="E17" s="56">
        <v>0.4</v>
      </c>
      <c r="F17" s="56">
        <v>0.6</v>
      </c>
      <c r="G17" s="56">
        <v>0.8</v>
      </c>
      <c r="H17" s="56">
        <v>1</v>
      </c>
      <c r="I17" s="586"/>
      <c r="J17" s="586"/>
    </row>
    <row r="19" spans="2:10" x14ac:dyDescent="0.25">
      <c r="B19" s="57" t="s">
        <v>49</v>
      </c>
    </row>
  </sheetData>
  <mergeCells count="46">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 ref="I6:I7"/>
    <mergeCell ref="J6:J7"/>
    <mergeCell ref="D8:D9"/>
    <mergeCell ref="E8:E9"/>
    <mergeCell ref="F8:F9"/>
    <mergeCell ref="G8:G9"/>
    <mergeCell ref="H8:H9"/>
    <mergeCell ref="I8:I9"/>
    <mergeCell ref="J8:J9"/>
    <mergeCell ref="I10:I11"/>
    <mergeCell ref="J10:J11"/>
    <mergeCell ref="D12:D13"/>
    <mergeCell ref="E12:E13"/>
    <mergeCell ref="F12:F13"/>
    <mergeCell ref="G10:G11"/>
    <mergeCell ref="H12:H13"/>
    <mergeCell ref="I12:I13"/>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7" workbookViewId="0">
      <selection activeCell="F24" sqref="F24"/>
    </sheetView>
  </sheetViews>
  <sheetFormatPr baseColWidth="10" defaultRowHeight="15" x14ac:dyDescent="0.25"/>
  <cols>
    <col min="2" max="8" width="9.42578125" customWidth="1"/>
    <col min="9" max="9" width="4.42578125" customWidth="1"/>
  </cols>
  <sheetData>
    <row r="2" spans="2:10" ht="18" x14ac:dyDescent="0.25">
      <c r="B2" s="72" t="s">
        <v>264</v>
      </c>
    </row>
    <row r="4" spans="2:10" ht="39" customHeight="1" x14ac:dyDescent="0.25">
      <c r="B4" s="52"/>
      <c r="C4" s="52"/>
      <c r="D4" s="610" t="s">
        <v>2</v>
      </c>
      <c r="E4" s="610"/>
      <c r="F4" s="610"/>
      <c r="G4" s="610"/>
      <c r="H4" s="610"/>
      <c r="I4" s="52"/>
      <c r="J4" s="52"/>
    </row>
    <row r="5" spans="2:10" ht="15.75" thickBot="1" x14ac:dyDescent="0.3">
      <c r="B5" s="52"/>
      <c r="C5" s="53"/>
      <c r="D5" s="54"/>
      <c r="E5" s="54"/>
      <c r="F5" s="54"/>
      <c r="G5" s="54"/>
      <c r="H5" s="54"/>
      <c r="I5" s="52"/>
      <c r="J5" s="52"/>
    </row>
    <row r="6" spans="2:10" ht="26.25" customHeight="1" thickTop="1" x14ac:dyDescent="0.25">
      <c r="B6" s="611" t="s">
        <v>4</v>
      </c>
      <c r="C6" s="612" t="s">
        <v>141</v>
      </c>
      <c r="D6" s="593"/>
      <c r="E6" s="593"/>
      <c r="F6" s="593"/>
      <c r="G6" s="593"/>
      <c r="H6" s="595"/>
      <c r="I6" s="601"/>
      <c r="J6" s="606" t="s">
        <v>99</v>
      </c>
    </row>
    <row r="7" spans="2:10" ht="26.25" customHeight="1" thickBot="1" x14ac:dyDescent="0.3">
      <c r="B7" s="611"/>
      <c r="C7" s="599"/>
      <c r="D7" s="594"/>
      <c r="E7" s="594"/>
      <c r="F7" s="594"/>
      <c r="G7" s="594"/>
      <c r="H7" s="596"/>
      <c r="I7" s="601"/>
      <c r="J7" s="607"/>
    </row>
    <row r="8" spans="2:10" ht="25.5" customHeight="1" x14ac:dyDescent="0.25">
      <c r="B8" s="611"/>
      <c r="C8" s="599" t="s">
        <v>142</v>
      </c>
      <c r="D8" s="591"/>
      <c r="E8" s="591"/>
      <c r="F8" s="593"/>
      <c r="G8" s="593"/>
      <c r="H8" s="595"/>
      <c r="I8" s="601"/>
      <c r="J8" s="617" t="s">
        <v>100</v>
      </c>
    </row>
    <row r="9" spans="2:10" ht="15.75" thickBot="1" x14ac:dyDescent="0.3">
      <c r="B9" s="611"/>
      <c r="C9" s="600"/>
      <c r="D9" s="592"/>
      <c r="E9" s="592"/>
      <c r="F9" s="594"/>
      <c r="G9" s="594"/>
      <c r="H9" s="596"/>
      <c r="I9" s="601"/>
      <c r="J9" s="618"/>
    </row>
    <row r="10" spans="2:10" ht="25.5" customHeight="1" x14ac:dyDescent="0.25">
      <c r="B10" s="611"/>
      <c r="C10" s="598" t="s">
        <v>174</v>
      </c>
      <c r="D10" s="591"/>
      <c r="E10" s="591"/>
      <c r="F10" s="591"/>
      <c r="G10" s="604" t="s">
        <v>196</v>
      </c>
      <c r="H10" s="595" t="s">
        <v>198</v>
      </c>
      <c r="I10" s="601"/>
      <c r="J10" s="602" t="s">
        <v>101</v>
      </c>
    </row>
    <row r="11" spans="2:10" ht="15.75" thickBot="1" x14ac:dyDescent="0.3">
      <c r="B11" s="611"/>
      <c r="C11" s="600"/>
      <c r="D11" s="592"/>
      <c r="E11" s="592"/>
      <c r="F11" s="592"/>
      <c r="G11" s="619"/>
      <c r="H11" s="596"/>
      <c r="I11" s="601"/>
      <c r="J11" s="603"/>
    </row>
    <row r="12" spans="2:10" ht="25.5" customHeight="1" x14ac:dyDescent="0.25">
      <c r="B12" s="611"/>
      <c r="C12" s="598" t="s">
        <v>143</v>
      </c>
      <c r="D12" s="589"/>
      <c r="E12" s="591"/>
      <c r="F12" s="591"/>
      <c r="G12" s="613" t="s">
        <v>195</v>
      </c>
      <c r="H12" s="615" t="s">
        <v>197</v>
      </c>
      <c r="I12" s="601"/>
      <c r="J12" s="587" t="s">
        <v>102</v>
      </c>
    </row>
    <row r="13" spans="2:10" ht="15.75" thickBot="1" x14ac:dyDescent="0.3">
      <c r="B13" s="611"/>
      <c r="C13" s="600"/>
      <c r="D13" s="590"/>
      <c r="E13" s="592"/>
      <c r="F13" s="592"/>
      <c r="G13" s="614"/>
      <c r="H13" s="616"/>
      <c r="I13" s="601"/>
      <c r="J13" s="588"/>
    </row>
    <row r="14" spans="2:10" ht="25.5" customHeight="1" x14ac:dyDescent="0.25">
      <c r="B14" s="611"/>
      <c r="C14" s="598" t="s">
        <v>144</v>
      </c>
      <c r="D14" s="589"/>
      <c r="E14" s="589"/>
      <c r="F14" s="591"/>
      <c r="G14" s="593"/>
      <c r="H14" s="595"/>
      <c r="I14" s="597"/>
      <c r="J14" s="586"/>
    </row>
    <row r="15" spans="2:10" x14ac:dyDescent="0.25">
      <c r="B15" s="611"/>
      <c r="C15" s="599"/>
      <c r="D15" s="590"/>
      <c r="E15" s="590"/>
      <c r="F15" s="592"/>
      <c r="G15" s="594"/>
      <c r="H15" s="596"/>
      <c r="I15" s="597"/>
      <c r="J15" s="586"/>
    </row>
    <row r="16" spans="2:10" x14ac:dyDescent="0.25">
      <c r="B16" s="586"/>
      <c r="C16" s="586"/>
      <c r="D16" s="55" t="s">
        <v>172</v>
      </c>
      <c r="E16" s="55" t="s">
        <v>103</v>
      </c>
      <c r="F16" s="55" t="s">
        <v>101</v>
      </c>
      <c r="G16" s="55" t="s">
        <v>8</v>
      </c>
      <c r="H16" s="55" t="s">
        <v>104</v>
      </c>
      <c r="I16" s="586"/>
      <c r="J16" s="586"/>
    </row>
    <row r="17" spans="2:10" x14ac:dyDescent="0.25">
      <c r="B17" s="586"/>
      <c r="C17" s="586"/>
      <c r="D17" s="56">
        <v>0.2</v>
      </c>
      <c r="E17" s="56">
        <v>0.4</v>
      </c>
      <c r="F17" s="56">
        <v>0.6</v>
      </c>
      <c r="G17" s="56">
        <v>0.8</v>
      </c>
      <c r="H17" s="56">
        <v>1</v>
      </c>
      <c r="I17" s="586"/>
      <c r="J17" s="586"/>
    </row>
    <row r="19" spans="2:10" x14ac:dyDescent="0.25">
      <c r="B19" s="57" t="s">
        <v>49</v>
      </c>
    </row>
  </sheetData>
  <mergeCells count="46">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D4:H4"/>
    <mergeCell ref="B6:B15"/>
    <mergeCell ref="C6:C7"/>
    <mergeCell ref="D6:D7"/>
    <mergeCell ref="E6:E7"/>
    <mergeCell ref="F6:F7"/>
    <mergeCell ref="G6:G7"/>
    <mergeCell ref="H6:H7"/>
    <mergeCell ref="C10:C11"/>
    <mergeCell ref="D10:D11"/>
    <mergeCell ref="E12:E13"/>
    <mergeCell ref="F12:F13"/>
    <mergeCell ref="G12:G13"/>
    <mergeCell ref="H12:H1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baseColWidth="10" defaultColWidth="14.28515625" defaultRowHeight="12.75" x14ac:dyDescent="0.2"/>
  <cols>
    <col min="1" max="4" width="14.28515625" style="17"/>
    <col min="5" max="5" width="46" style="17" customWidth="1"/>
    <col min="6" max="16384" width="14.28515625" style="17"/>
  </cols>
  <sheetData>
    <row r="1" spans="2:6" x14ac:dyDescent="0.2">
      <c r="B1" s="73" t="s">
        <v>134</v>
      </c>
    </row>
    <row r="3" spans="2:6" x14ac:dyDescent="0.2">
      <c r="B3" s="621" t="s">
        <v>105</v>
      </c>
      <c r="C3" s="622"/>
      <c r="D3" s="623"/>
      <c r="E3" s="58" t="s">
        <v>53</v>
      </c>
      <c r="F3" s="59" t="s">
        <v>106</v>
      </c>
    </row>
    <row r="4" spans="2:6" ht="25.5" x14ac:dyDescent="0.2">
      <c r="B4" s="624" t="s">
        <v>107</v>
      </c>
      <c r="C4" s="624" t="s">
        <v>14</v>
      </c>
      <c r="D4" s="60" t="s">
        <v>15</v>
      </c>
      <c r="E4" s="61" t="s">
        <v>108</v>
      </c>
      <c r="F4" s="62">
        <v>0.25</v>
      </c>
    </row>
    <row r="5" spans="2:6" ht="38.25" x14ac:dyDescent="0.2">
      <c r="B5" s="625"/>
      <c r="C5" s="625"/>
      <c r="D5" s="60" t="s">
        <v>16</v>
      </c>
      <c r="E5" s="61" t="s">
        <v>109</v>
      </c>
      <c r="F5" s="62">
        <v>0.15</v>
      </c>
    </row>
    <row r="6" spans="2:6" ht="25.5" x14ac:dyDescent="0.2">
      <c r="B6" s="625"/>
      <c r="C6" s="626"/>
      <c r="D6" s="60" t="s">
        <v>17</v>
      </c>
      <c r="E6" s="61" t="s">
        <v>110</v>
      </c>
      <c r="F6" s="62">
        <v>0.1</v>
      </c>
    </row>
    <row r="7" spans="2:6" ht="38.25" x14ac:dyDescent="0.2">
      <c r="B7" s="625"/>
      <c r="C7" s="624" t="s">
        <v>18</v>
      </c>
      <c r="D7" s="60" t="s">
        <v>11</v>
      </c>
      <c r="E7" s="61" t="s">
        <v>111</v>
      </c>
      <c r="F7" s="62">
        <v>0.25</v>
      </c>
    </row>
    <row r="8" spans="2:6" ht="25.5" x14ac:dyDescent="0.2">
      <c r="B8" s="626"/>
      <c r="C8" s="626"/>
      <c r="D8" s="60" t="s">
        <v>10</v>
      </c>
      <c r="E8" s="61" t="s">
        <v>112</v>
      </c>
      <c r="F8" s="62">
        <v>0.15</v>
      </c>
    </row>
    <row r="9" spans="2:6" ht="38.25" x14ac:dyDescent="0.2">
      <c r="B9" s="624" t="s">
        <v>113</v>
      </c>
      <c r="C9" s="624" t="s">
        <v>19</v>
      </c>
      <c r="D9" s="60" t="s">
        <v>20</v>
      </c>
      <c r="E9" s="61" t="s">
        <v>114</v>
      </c>
      <c r="F9" s="60" t="s">
        <v>115</v>
      </c>
    </row>
    <row r="10" spans="2:6" ht="38.25" x14ac:dyDescent="0.2">
      <c r="B10" s="625"/>
      <c r="C10" s="626"/>
      <c r="D10" s="60" t="s">
        <v>21</v>
      </c>
      <c r="E10" s="61" t="s">
        <v>116</v>
      </c>
      <c r="F10" s="60" t="s">
        <v>115</v>
      </c>
    </row>
    <row r="11" spans="2:6" ht="25.5" x14ac:dyDescent="0.2">
      <c r="B11" s="625"/>
      <c r="C11" s="624" t="s">
        <v>22</v>
      </c>
      <c r="D11" s="60" t="s">
        <v>23</v>
      </c>
      <c r="E11" s="61" t="s">
        <v>117</v>
      </c>
      <c r="F11" s="60" t="s">
        <v>115</v>
      </c>
    </row>
    <row r="12" spans="2:6" ht="25.5" x14ac:dyDescent="0.2">
      <c r="B12" s="625"/>
      <c r="C12" s="626"/>
      <c r="D12" s="60" t="s">
        <v>24</v>
      </c>
      <c r="E12" s="61" t="s">
        <v>118</v>
      </c>
      <c r="F12" s="60" t="s">
        <v>115</v>
      </c>
    </row>
    <row r="13" spans="2:6" ht="38.25" x14ac:dyDescent="0.2">
      <c r="B13" s="625"/>
      <c r="C13" s="624" t="s">
        <v>25</v>
      </c>
      <c r="D13" s="60" t="s">
        <v>175</v>
      </c>
      <c r="E13" s="61" t="s">
        <v>176</v>
      </c>
      <c r="F13" s="60" t="s">
        <v>115</v>
      </c>
    </row>
    <row r="14" spans="2:6" ht="37.5" customHeight="1" x14ac:dyDescent="0.2">
      <c r="B14" s="626"/>
      <c r="C14" s="626"/>
      <c r="D14" s="60" t="s">
        <v>28</v>
      </c>
      <c r="E14" s="61" t="s">
        <v>177</v>
      </c>
      <c r="F14" s="60" t="s">
        <v>115</v>
      </c>
    </row>
    <row r="15" spans="2:6" x14ac:dyDescent="0.2">
      <c r="B15" s="620" t="s">
        <v>122</v>
      </c>
      <c r="C15" s="620"/>
      <c r="D15" s="620"/>
      <c r="E15" s="620"/>
      <c r="F15" s="620"/>
    </row>
    <row r="16" spans="2:6" ht="51.75" customHeight="1" x14ac:dyDescent="0.2">
      <c r="B16" s="620" t="s">
        <v>123</v>
      </c>
      <c r="C16" s="620"/>
      <c r="D16" s="620"/>
      <c r="E16" s="620"/>
      <c r="F16" s="620"/>
    </row>
    <row r="17" spans="2:2" ht="21" customHeight="1" x14ac:dyDescent="0.2">
      <c r="B17" s="21" t="s">
        <v>49</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0" zoomScale="150" zoomScaleNormal="150" workbookViewId="0">
      <selection activeCell="L1" sqref="L1"/>
    </sheetView>
  </sheetViews>
  <sheetFormatPr baseColWidth="10" defaultColWidth="14.28515625" defaultRowHeight="12.75" x14ac:dyDescent="0.2"/>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x14ac:dyDescent="0.2">
      <c r="B1" s="627" t="s">
        <v>205</v>
      </c>
      <c r="C1" s="628"/>
      <c r="D1" s="628"/>
      <c r="E1" s="127" t="str">
        <f>'MAPA RIESGOS UAEOS'!O10</f>
        <v>Revisión, actualización y  desarrollo del proceso de Pensamiento y Direccionamiento Estratégico, para la formulación e implementación de la Planeación Estratégica Institucional.</v>
      </c>
      <c r="F1" s="128"/>
      <c r="H1" s="627" t="s">
        <v>205</v>
      </c>
      <c r="I1" s="628"/>
      <c r="J1" s="628"/>
      <c r="K1" s="127" t="str">
        <f>'MAPA RIESGOS UAEOS'!O10</f>
        <v>Revisión, actualización y  desarrollo del proceso de Pensamiento y Direccionamiento Estratégico, para la formulación e implementación de la Planeación Estratégica Institucional.</v>
      </c>
      <c r="L1" s="128"/>
      <c r="O1" s="137" t="s">
        <v>206</v>
      </c>
      <c r="P1" s="126"/>
      <c r="Q1" s="126"/>
      <c r="R1" s="127" t="s">
        <v>201</v>
      </c>
      <c r="S1" s="128"/>
      <c r="U1" s="137" t="s">
        <v>207</v>
      </c>
      <c r="V1" s="126"/>
      <c r="W1" s="126"/>
      <c r="X1" s="127" t="s">
        <v>202</v>
      </c>
      <c r="Y1" s="128"/>
      <c r="AB1" s="125" t="s">
        <v>208</v>
      </c>
      <c r="AC1" s="126"/>
      <c r="AD1" s="126"/>
      <c r="AE1" s="127" t="s">
        <v>203</v>
      </c>
      <c r="AF1" s="128"/>
    </row>
    <row r="2" spans="2:32" x14ac:dyDescent="0.2">
      <c r="B2" s="129"/>
      <c r="F2" s="130"/>
      <c r="H2" s="129"/>
      <c r="L2" s="130"/>
      <c r="O2" s="129"/>
      <c r="S2" s="130"/>
      <c r="U2" s="129"/>
      <c r="Y2" s="130"/>
      <c r="AB2" s="129"/>
      <c r="AF2" s="130"/>
    </row>
    <row r="3" spans="2:32" x14ac:dyDescent="0.2">
      <c r="B3" s="630" t="s">
        <v>105</v>
      </c>
      <c r="C3" s="622"/>
      <c r="D3" s="623"/>
      <c r="E3" s="58" t="s">
        <v>53</v>
      </c>
      <c r="F3" s="131" t="s">
        <v>106</v>
      </c>
      <c r="H3" s="630" t="s">
        <v>105</v>
      </c>
      <c r="I3" s="622"/>
      <c r="J3" s="623"/>
      <c r="K3" s="58" t="s">
        <v>53</v>
      </c>
      <c r="L3" s="131" t="s">
        <v>106</v>
      </c>
      <c r="O3" s="630" t="s">
        <v>105</v>
      </c>
      <c r="P3" s="622"/>
      <c r="Q3" s="623"/>
      <c r="R3" s="58" t="s">
        <v>53</v>
      </c>
      <c r="S3" s="131" t="s">
        <v>106</v>
      </c>
      <c r="U3" s="630" t="s">
        <v>105</v>
      </c>
      <c r="V3" s="622"/>
      <c r="W3" s="623"/>
      <c r="X3" s="58" t="s">
        <v>53</v>
      </c>
      <c r="Y3" s="131" t="s">
        <v>106</v>
      </c>
      <c r="AB3" s="630" t="s">
        <v>105</v>
      </c>
      <c r="AC3" s="622"/>
      <c r="AD3" s="623"/>
      <c r="AE3" s="58" t="s">
        <v>53</v>
      </c>
      <c r="AF3" s="131" t="s">
        <v>106</v>
      </c>
    </row>
    <row r="4" spans="2:32" ht="43.5" customHeight="1" x14ac:dyDescent="0.2">
      <c r="B4" s="631" t="s">
        <v>107</v>
      </c>
      <c r="C4" s="624" t="s">
        <v>14</v>
      </c>
      <c r="D4" s="60" t="s">
        <v>15</v>
      </c>
      <c r="E4" s="61" t="s">
        <v>108</v>
      </c>
      <c r="F4" s="132">
        <v>0.25</v>
      </c>
      <c r="H4" s="631" t="s">
        <v>107</v>
      </c>
      <c r="I4" s="624" t="s">
        <v>14</v>
      </c>
      <c r="J4" s="60" t="s">
        <v>15</v>
      </c>
      <c r="K4" s="61" t="s">
        <v>108</v>
      </c>
      <c r="L4" s="132">
        <v>0.25</v>
      </c>
      <c r="O4" s="631" t="s">
        <v>107</v>
      </c>
      <c r="P4" s="624" t="s">
        <v>14</v>
      </c>
      <c r="Q4" s="60" t="s">
        <v>15</v>
      </c>
      <c r="R4" s="61" t="s">
        <v>108</v>
      </c>
      <c r="S4" s="132"/>
      <c r="U4" s="631" t="s">
        <v>107</v>
      </c>
      <c r="V4" s="624" t="s">
        <v>14</v>
      </c>
      <c r="W4" s="60" t="s">
        <v>15</v>
      </c>
      <c r="X4" s="61" t="s">
        <v>108</v>
      </c>
      <c r="Y4" s="132">
        <v>0.25</v>
      </c>
      <c r="AB4" s="631" t="s">
        <v>107</v>
      </c>
      <c r="AC4" s="624" t="s">
        <v>14</v>
      </c>
      <c r="AD4" s="60" t="s">
        <v>15</v>
      </c>
      <c r="AE4" s="61" t="s">
        <v>108</v>
      </c>
      <c r="AF4" s="132">
        <v>0.25</v>
      </c>
    </row>
    <row r="5" spans="2:32" ht="46.5" customHeight="1" x14ac:dyDescent="0.2">
      <c r="B5" s="632"/>
      <c r="C5" s="625"/>
      <c r="D5" s="60" t="s">
        <v>16</v>
      </c>
      <c r="E5" s="61" t="s">
        <v>109</v>
      </c>
      <c r="F5" s="132"/>
      <c r="H5" s="632"/>
      <c r="I5" s="625"/>
      <c r="J5" s="60" t="s">
        <v>16</v>
      </c>
      <c r="K5" s="61" t="s">
        <v>109</v>
      </c>
      <c r="L5" s="132"/>
      <c r="O5" s="632"/>
      <c r="P5" s="625"/>
      <c r="Q5" s="60" t="s">
        <v>16</v>
      </c>
      <c r="R5" s="61" t="s">
        <v>109</v>
      </c>
      <c r="S5" s="132">
        <v>0.15</v>
      </c>
      <c r="U5" s="632"/>
      <c r="V5" s="625"/>
      <c r="W5" s="60" t="s">
        <v>16</v>
      </c>
      <c r="X5" s="61" t="s">
        <v>109</v>
      </c>
      <c r="Y5" s="132"/>
      <c r="AB5" s="632"/>
      <c r="AC5" s="625"/>
      <c r="AD5" s="60" t="s">
        <v>16</v>
      </c>
      <c r="AE5" s="61" t="s">
        <v>109</v>
      </c>
      <c r="AF5" s="132">
        <v>0.15</v>
      </c>
    </row>
    <row r="6" spans="2:32" ht="46.5" customHeight="1" x14ac:dyDescent="0.2">
      <c r="B6" s="632"/>
      <c r="C6" s="626"/>
      <c r="D6" s="60" t="s">
        <v>17</v>
      </c>
      <c r="E6" s="61" t="s">
        <v>110</v>
      </c>
      <c r="F6" s="132"/>
      <c r="H6" s="632"/>
      <c r="I6" s="626"/>
      <c r="J6" s="60" t="s">
        <v>17</v>
      </c>
      <c r="K6" s="61" t="s">
        <v>110</v>
      </c>
      <c r="L6" s="132"/>
      <c r="O6" s="632"/>
      <c r="P6" s="626"/>
      <c r="Q6" s="60" t="s">
        <v>17</v>
      </c>
      <c r="R6" s="61" t="s">
        <v>110</v>
      </c>
      <c r="S6" s="132"/>
      <c r="U6" s="632"/>
      <c r="V6" s="626"/>
      <c r="W6" s="60" t="s">
        <v>17</v>
      </c>
      <c r="X6" s="61" t="s">
        <v>110</v>
      </c>
      <c r="Y6" s="132"/>
      <c r="AB6" s="632"/>
      <c r="AC6" s="626"/>
      <c r="AD6" s="60" t="s">
        <v>17</v>
      </c>
      <c r="AE6" s="61" t="s">
        <v>110</v>
      </c>
      <c r="AF6" s="132">
        <v>0.1</v>
      </c>
    </row>
    <row r="7" spans="2:32" ht="66" customHeight="1" x14ac:dyDescent="0.2">
      <c r="B7" s="632"/>
      <c r="C7" s="624" t="s">
        <v>18</v>
      </c>
      <c r="D7" s="60" t="s">
        <v>11</v>
      </c>
      <c r="E7" s="61" t="s">
        <v>111</v>
      </c>
      <c r="F7" s="132"/>
      <c r="H7" s="632"/>
      <c r="I7" s="624" t="s">
        <v>18</v>
      </c>
      <c r="J7" s="60" t="s">
        <v>11</v>
      </c>
      <c r="K7" s="61" t="s">
        <v>111</v>
      </c>
      <c r="L7" s="132"/>
      <c r="O7" s="632"/>
      <c r="P7" s="624" t="s">
        <v>18</v>
      </c>
      <c r="Q7" s="60" t="s">
        <v>11</v>
      </c>
      <c r="R7" s="61" t="s">
        <v>111</v>
      </c>
      <c r="S7" s="132"/>
      <c r="U7" s="632"/>
      <c r="V7" s="624" t="s">
        <v>18</v>
      </c>
      <c r="W7" s="60" t="s">
        <v>11</v>
      </c>
      <c r="X7" s="61" t="s">
        <v>111</v>
      </c>
      <c r="Y7" s="132">
        <v>0.25</v>
      </c>
      <c r="AB7" s="632"/>
      <c r="AC7" s="624" t="s">
        <v>18</v>
      </c>
      <c r="AD7" s="60" t="s">
        <v>11</v>
      </c>
      <c r="AE7" s="61" t="s">
        <v>111</v>
      </c>
      <c r="AF7" s="132">
        <v>0.25</v>
      </c>
    </row>
    <row r="8" spans="2:32" ht="43.5" customHeight="1" x14ac:dyDescent="0.2">
      <c r="B8" s="633"/>
      <c r="C8" s="626"/>
      <c r="D8" s="60" t="s">
        <v>10</v>
      </c>
      <c r="E8" s="61" t="s">
        <v>112</v>
      </c>
      <c r="F8" s="132">
        <v>0.15</v>
      </c>
      <c r="H8" s="633"/>
      <c r="I8" s="626"/>
      <c r="J8" s="60" t="s">
        <v>10</v>
      </c>
      <c r="K8" s="61" t="s">
        <v>112</v>
      </c>
      <c r="L8" s="132">
        <v>0.15</v>
      </c>
      <c r="O8" s="633"/>
      <c r="P8" s="626"/>
      <c r="Q8" s="60" t="s">
        <v>10</v>
      </c>
      <c r="R8" s="61" t="s">
        <v>112</v>
      </c>
      <c r="S8" s="132">
        <v>0.15</v>
      </c>
      <c r="U8" s="633"/>
      <c r="V8" s="626"/>
      <c r="W8" s="60" t="s">
        <v>10</v>
      </c>
      <c r="X8" s="61" t="s">
        <v>112</v>
      </c>
      <c r="Y8" s="132"/>
      <c r="AB8" s="633"/>
      <c r="AC8" s="626"/>
      <c r="AD8" s="60" t="s">
        <v>10</v>
      </c>
      <c r="AE8" s="61" t="s">
        <v>112</v>
      </c>
      <c r="AF8" s="132">
        <v>0.15</v>
      </c>
    </row>
    <row r="9" spans="2:32" ht="52.5" customHeight="1" x14ac:dyDescent="0.2">
      <c r="B9" s="631" t="s">
        <v>113</v>
      </c>
      <c r="C9" s="624" t="s">
        <v>19</v>
      </c>
      <c r="D9" s="60" t="s">
        <v>20</v>
      </c>
      <c r="E9" s="61" t="s">
        <v>114</v>
      </c>
      <c r="F9" s="133" t="s">
        <v>29</v>
      </c>
      <c r="H9" s="631" t="s">
        <v>113</v>
      </c>
      <c r="I9" s="624" t="s">
        <v>19</v>
      </c>
      <c r="J9" s="60" t="s">
        <v>20</v>
      </c>
      <c r="K9" s="61" t="s">
        <v>114</v>
      </c>
      <c r="L9" s="133" t="s">
        <v>29</v>
      </c>
      <c r="O9" s="631" t="s">
        <v>113</v>
      </c>
      <c r="P9" s="624" t="s">
        <v>19</v>
      </c>
      <c r="Q9" s="60" t="s">
        <v>20</v>
      </c>
      <c r="R9" s="61" t="s">
        <v>114</v>
      </c>
      <c r="S9" s="133" t="s">
        <v>29</v>
      </c>
      <c r="U9" s="631" t="s">
        <v>113</v>
      </c>
      <c r="V9" s="624" t="s">
        <v>19</v>
      </c>
      <c r="W9" s="60" t="s">
        <v>20</v>
      </c>
      <c r="X9" s="61" t="s">
        <v>114</v>
      </c>
      <c r="Y9" s="133" t="s">
        <v>29</v>
      </c>
      <c r="AB9" s="631" t="s">
        <v>113</v>
      </c>
      <c r="AC9" s="624" t="s">
        <v>19</v>
      </c>
      <c r="AD9" s="60" t="s">
        <v>20</v>
      </c>
      <c r="AE9" s="61" t="s">
        <v>114</v>
      </c>
      <c r="AF9" s="133" t="s">
        <v>115</v>
      </c>
    </row>
    <row r="10" spans="2:32" ht="66" customHeight="1" x14ac:dyDescent="0.2">
      <c r="B10" s="632"/>
      <c r="C10" s="626"/>
      <c r="D10" s="60" t="s">
        <v>21</v>
      </c>
      <c r="E10" s="61" t="s">
        <v>116</v>
      </c>
      <c r="F10" s="133" t="s">
        <v>115</v>
      </c>
      <c r="H10" s="632"/>
      <c r="I10" s="626"/>
      <c r="J10" s="60" t="s">
        <v>21</v>
      </c>
      <c r="K10" s="61" t="s">
        <v>116</v>
      </c>
      <c r="L10" s="133" t="s">
        <v>115</v>
      </c>
      <c r="O10" s="632"/>
      <c r="P10" s="626"/>
      <c r="Q10" s="60" t="s">
        <v>21</v>
      </c>
      <c r="R10" s="61" t="s">
        <v>116</v>
      </c>
      <c r="S10" s="133" t="s">
        <v>115</v>
      </c>
      <c r="U10" s="632"/>
      <c r="V10" s="626"/>
      <c r="W10" s="60" t="s">
        <v>21</v>
      </c>
      <c r="X10" s="61" t="s">
        <v>116</v>
      </c>
      <c r="Y10" s="133" t="s">
        <v>115</v>
      </c>
      <c r="AB10" s="632"/>
      <c r="AC10" s="626"/>
      <c r="AD10" s="60" t="s">
        <v>21</v>
      </c>
      <c r="AE10" s="61" t="s">
        <v>116</v>
      </c>
      <c r="AF10" s="133" t="s">
        <v>115</v>
      </c>
    </row>
    <row r="11" spans="2:32" ht="35.25" customHeight="1" x14ac:dyDescent="0.2">
      <c r="B11" s="632"/>
      <c r="C11" s="624" t="s">
        <v>22</v>
      </c>
      <c r="D11" s="60" t="s">
        <v>23</v>
      </c>
      <c r="E11" s="61" t="s">
        <v>117</v>
      </c>
      <c r="F11" s="133" t="s">
        <v>29</v>
      </c>
      <c r="H11" s="632"/>
      <c r="I11" s="624" t="s">
        <v>22</v>
      </c>
      <c r="J11" s="60" t="s">
        <v>23</v>
      </c>
      <c r="K11" s="61" t="s">
        <v>117</v>
      </c>
      <c r="L11" s="133" t="s">
        <v>29</v>
      </c>
      <c r="O11" s="632"/>
      <c r="P11" s="624" t="s">
        <v>22</v>
      </c>
      <c r="Q11" s="60" t="s">
        <v>23</v>
      </c>
      <c r="R11" s="61" t="s">
        <v>117</v>
      </c>
      <c r="S11" s="133" t="s">
        <v>29</v>
      </c>
      <c r="U11" s="632"/>
      <c r="V11" s="624" t="s">
        <v>22</v>
      </c>
      <c r="W11" s="60" t="s">
        <v>23</v>
      </c>
      <c r="X11" s="61" t="s">
        <v>117</v>
      </c>
      <c r="Y11" s="133" t="s">
        <v>29</v>
      </c>
      <c r="AB11" s="632"/>
      <c r="AC11" s="624" t="s">
        <v>22</v>
      </c>
      <c r="AD11" s="60" t="s">
        <v>23</v>
      </c>
      <c r="AE11" s="61" t="s">
        <v>117</v>
      </c>
      <c r="AF11" s="133" t="s">
        <v>115</v>
      </c>
    </row>
    <row r="12" spans="2:32" ht="35.25" customHeight="1" x14ac:dyDescent="0.2">
      <c r="B12" s="632"/>
      <c r="C12" s="626"/>
      <c r="D12" s="60" t="s">
        <v>24</v>
      </c>
      <c r="E12" s="61" t="s">
        <v>118</v>
      </c>
      <c r="F12" s="133" t="s">
        <v>115</v>
      </c>
      <c r="H12" s="632"/>
      <c r="I12" s="626"/>
      <c r="J12" s="60" t="s">
        <v>24</v>
      </c>
      <c r="K12" s="61" t="s">
        <v>118</v>
      </c>
      <c r="L12" s="133" t="s">
        <v>115</v>
      </c>
      <c r="O12" s="632"/>
      <c r="P12" s="626"/>
      <c r="Q12" s="60" t="s">
        <v>24</v>
      </c>
      <c r="R12" s="61" t="s">
        <v>118</v>
      </c>
      <c r="S12" s="133" t="s">
        <v>115</v>
      </c>
      <c r="U12" s="632"/>
      <c r="V12" s="626"/>
      <c r="W12" s="60" t="s">
        <v>24</v>
      </c>
      <c r="X12" s="61" t="s">
        <v>118</v>
      </c>
      <c r="Y12" s="133" t="s">
        <v>115</v>
      </c>
      <c r="AB12" s="632"/>
      <c r="AC12" s="626"/>
      <c r="AD12" s="60" t="s">
        <v>24</v>
      </c>
      <c r="AE12" s="61" t="s">
        <v>118</v>
      </c>
      <c r="AF12" s="133" t="s">
        <v>115</v>
      </c>
    </row>
    <row r="13" spans="2:32" ht="83.25" customHeight="1" x14ac:dyDescent="0.2">
      <c r="B13" s="632"/>
      <c r="C13" s="624" t="s">
        <v>25</v>
      </c>
      <c r="D13" s="60" t="s">
        <v>26</v>
      </c>
      <c r="E13" s="61" t="s">
        <v>119</v>
      </c>
      <c r="F13" s="133" t="s">
        <v>115</v>
      </c>
      <c r="H13" s="632"/>
      <c r="I13" s="624" t="s">
        <v>25</v>
      </c>
      <c r="J13" s="60" t="s">
        <v>26</v>
      </c>
      <c r="K13" s="61" t="s">
        <v>269</v>
      </c>
      <c r="L13" s="133" t="s">
        <v>29</v>
      </c>
      <c r="O13" s="632"/>
      <c r="P13" s="624" t="s">
        <v>25</v>
      </c>
      <c r="Q13" s="60" t="s">
        <v>26</v>
      </c>
      <c r="R13" s="61" t="s">
        <v>119</v>
      </c>
      <c r="S13" s="133" t="s">
        <v>29</v>
      </c>
      <c r="U13" s="632"/>
      <c r="V13" s="624" t="s">
        <v>25</v>
      </c>
      <c r="W13" s="60" t="s">
        <v>26</v>
      </c>
      <c r="X13" s="61" t="s">
        <v>119</v>
      </c>
      <c r="Y13" s="133" t="s">
        <v>29</v>
      </c>
      <c r="AB13" s="632"/>
      <c r="AC13" s="624" t="s">
        <v>25</v>
      </c>
      <c r="AD13" s="60" t="s">
        <v>26</v>
      </c>
      <c r="AE13" s="61" t="s">
        <v>119</v>
      </c>
      <c r="AF13" s="133" t="s">
        <v>115</v>
      </c>
    </row>
    <row r="14" spans="2:32" ht="66" customHeight="1" x14ac:dyDescent="0.2">
      <c r="B14" s="632"/>
      <c r="C14" s="625"/>
      <c r="D14" s="60" t="s">
        <v>27</v>
      </c>
      <c r="E14" s="61" t="s">
        <v>120</v>
      </c>
      <c r="F14" s="133" t="s">
        <v>29</v>
      </c>
      <c r="H14" s="632"/>
      <c r="I14" s="625"/>
      <c r="J14" s="60" t="s">
        <v>27</v>
      </c>
      <c r="K14" s="61" t="s">
        <v>120</v>
      </c>
      <c r="L14" s="133" t="s">
        <v>115</v>
      </c>
      <c r="O14" s="632"/>
      <c r="P14" s="625"/>
      <c r="Q14" s="60" t="s">
        <v>27</v>
      </c>
      <c r="R14" s="61" t="s">
        <v>120</v>
      </c>
      <c r="S14" s="133" t="s">
        <v>115</v>
      </c>
      <c r="U14" s="632"/>
      <c r="V14" s="625"/>
      <c r="W14" s="60" t="s">
        <v>27</v>
      </c>
      <c r="X14" s="61" t="s">
        <v>120</v>
      </c>
      <c r="Y14" s="133" t="s">
        <v>115</v>
      </c>
      <c r="AB14" s="632"/>
      <c r="AC14" s="625"/>
      <c r="AD14" s="60" t="s">
        <v>27</v>
      </c>
      <c r="AE14" s="61" t="s">
        <v>120</v>
      </c>
      <c r="AF14" s="133" t="s">
        <v>115</v>
      </c>
    </row>
    <row r="15" spans="2:32" ht="36.75" customHeight="1" x14ac:dyDescent="0.2">
      <c r="B15" s="634"/>
      <c r="C15" s="635"/>
      <c r="D15" s="134" t="s">
        <v>28</v>
      </c>
      <c r="E15" s="135" t="s">
        <v>121</v>
      </c>
      <c r="F15" s="136" t="s">
        <v>115</v>
      </c>
      <c r="H15" s="634"/>
      <c r="I15" s="635"/>
      <c r="J15" s="134" t="s">
        <v>28</v>
      </c>
      <c r="K15" s="135" t="s">
        <v>121</v>
      </c>
      <c r="L15" s="136" t="s">
        <v>115</v>
      </c>
      <c r="O15" s="634"/>
      <c r="P15" s="635"/>
      <c r="Q15" s="134" t="s">
        <v>28</v>
      </c>
      <c r="R15" s="135" t="s">
        <v>121</v>
      </c>
      <c r="S15" s="136" t="s">
        <v>115</v>
      </c>
      <c r="U15" s="634"/>
      <c r="V15" s="635"/>
      <c r="W15" s="134" t="s">
        <v>28</v>
      </c>
      <c r="X15" s="135" t="s">
        <v>121</v>
      </c>
      <c r="Y15" s="136" t="s">
        <v>115</v>
      </c>
      <c r="AB15" s="634"/>
      <c r="AC15" s="635"/>
      <c r="AD15" s="134" t="s">
        <v>28</v>
      </c>
      <c r="AE15" s="135" t="s">
        <v>121</v>
      </c>
      <c r="AF15" s="136" t="s">
        <v>115</v>
      </c>
    </row>
    <row r="16" spans="2:32" x14ac:dyDescent="0.2">
      <c r="B16" s="629" t="s">
        <v>122</v>
      </c>
      <c r="C16" s="629"/>
      <c r="D16" s="629"/>
      <c r="E16" s="629"/>
      <c r="F16" s="629"/>
      <c r="H16" s="629" t="s">
        <v>122</v>
      </c>
      <c r="I16" s="629"/>
      <c r="J16" s="629"/>
      <c r="K16" s="629"/>
      <c r="L16" s="629"/>
      <c r="O16" s="629" t="s">
        <v>122</v>
      </c>
      <c r="P16" s="629"/>
      <c r="Q16" s="629"/>
      <c r="R16" s="629"/>
      <c r="S16" s="629"/>
      <c r="U16" s="629" t="s">
        <v>122</v>
      </c>
      <c r="V16" s="629"/>
      <c r="W16" s="629"/>
      <c r="X16" s="629"/>
      <c r="Y16" s="629"/>
      <c r="AB16" s="629" t="s">
        <v>122</v>
      </c>
      <c r="AC16" s="629"/>
      <c r="AD16" s="629"/>
      <c r="AE16" s="629"/>
      <c r="AF16" s="629"/>
    </row>
    <row r="17" spans="2:32" x14ac:dyDescent="0.2">
      <c r="B17" s="620" t="s">
        <v>123</v>
      </c>
      <c r="C17" s="620"/>
      <c r="D17" s="620"/>
      <c r="E17" s="620"/>
      <c r="F17" s="620"/>
      <c r="H17" s="620" t="s">
        <v>123</v>
      </c>
      <c r="I17" s="620"/>
      <c r="J17" s="620"/>
      <c r="K17" s="620"/>
      <c r="L17" s="620"/>
      <c r="O17" s="620" t="s">
        <v>123</v>
      </c>
      <c r="P17" s="620"/>
      <c r="Q17" s="620"/>
      <c r="R17" s="620"/>
      <c r="S17" s="620"/>
      <c r="U17" s="620" t="s">
        <v>123</v>
      </c>
      <c r="V17" s="620"/>
      <c r="W17" s="620"/>
      <c r="X17" s="620"/>
      <c r="Y17" s="620"/>
      <c r="AB17" s="620" t="s">
        <v>123</v>
      </c>
      <c r="AC17" s="620"/>
      <c r="AD17" s="620"/>
      <c r="AE17" s="620"/>
      <c r="AF17" s="620"/>
    </row>
    <row r="18" spans="2:32" x14ac:dyDescent="0.2">
      <c r="B18" s="21" t="s">
        <v>49</v>
      </c>
      <c r="H18" s="21" t="s">
        <v>49</v>
      </c>
      <c r="O18" s="21" t="s">
        <v>49</v>
      </c>
      <c r="U18" s="21" t="s">
        <v>49</v>
      </c>
      <c r="AB18" s="21" t="s">
        <v>49</v>
      </c>
    </row>
  </sheetData>
  <mergeCells count="52">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 ref="U9:U15"/>
    <mergeCell ref="V9:V10"/>
    <mergeCell ref="V11:V12"/>
    <mergeCell ref="V13:V15"/>
    <mergeCell ref="H16:L16"/>
    <mergeCell ref="I9:I10"/>
    <mergeCell ref="I11:I12"/>
    <mergeCell ref="I13:I15"/>
    <mergeCell ref="U16:Y16"/>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B1:D1"/>
    <mergeCell ref="B16:F16"/>
    <mergeCell ref="B17:F17"/>
    <mergeCell ref="B3:D3"/>
    <mergeCell ref="B4:B8"/>
    <mergeCell ref="C4:C6"/>
    <mergeCell ref="C7:C8"/>
    <mergeCell ref="B9:B15"/>
    <mergeCell ref="C9:C10"/>
    <mergeCell ref="C11:C12"/>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48" zoomScale="120" zoomScaleNormal="120" workbookViewId="0">
      <selection activeCell="F59" sqref="F59"/>
    </sheetView>
  </sheetViews>
  <sheetFormatPr baseColWidth="10" defaultRowHeight="15" x14ac:dyDescent="0.2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x14ac:dyDescent="0.3"/>
    <row r="2" spans="1:6" ht="21.75" customHeight="1" thickBot="1" x14ac:dyDescent="0.3">
      <c r="A2" s="92" t="s">
        <v>151</v>
      </c>
      <c r="B2" s="637" t="s">
        <v>157</v>
      </c>
      <c r="C2" s="638"/>
      <c r="D2" s="638"/>
      <c r="E2" s="638"/>
      <c r="F2" s="156" t="s">
        <v>158</v>
      </c>
    </row>
    <row r="3" spans="1:6" ht="16.5" customHeight="1" x14ac:dyDescent="0.25">
      <c r="A3" s="645" t="s">
        <v>270</v>
      </c>
      <c r="B3" s="639" t="str">
        <f>'MAPA RIESGOS UAEOS'!O10</f>
        <v>Revisión, actualización y  desarrollo del proceso de Pensamiento y Direccionamiento Estratégico, para la formulación e implementación de la Planeación Estratégica Institucional.</v>
      </c>
      <c r="C3" s="641" t="s">
        <v>159</v>
      </c>
      <c r="D3" s="90" t="s">
        <v>161</v>
      </c>
      <c r="E3" s="141" t="s">
        <v>29</v>
      </c>
      <c r="F3" s="140">
        <v>0.25</v>
      </c>
    </row>
    <row r="4" spans="1:6" ht="16.5" x14ac:dyDescent="0.25">
      <c r="A4" s="646"/>
      <c r="B4" s="640"/>
      <c r="C4" s="642"/>
      <c r="D4" s="89" t="s">
        <v>16</v>
      </c>
      <c r="E4" s="88"/>
      <c r="F4" s="139"/>
    </row>
    <row r="5" spans="1:6" ht="17.25" thickBot="1" x14ac:dyDescent="0.3">
      <c r="A5" s="646"/>
      <c r="B5" s="640"/>
      <c r="C5" s="643"/>
      <c r="D5" s="145" t="s">
        <v>17</v>
      </c>
      <c r="E5" s="146"/>
      <c r="F5" s="166"/>
    </row>
    <row r="6" spans="1:6" ht="19.5" customHeight="1" x14ac:dyDescent="0.25">
      <c r="A6" s="646"/>
      <c r="B6" s="640"/>
      <c r="C6" s="641" t="s">
        <v>160</v>
      </c>
      <c r="D6" s="149" t="s">
        <v>162</v>
      </c>
      <c r="E6" s="141"/>
      <c r="F6" s="140"/>
    </row>
    <row r="7" spans="1:6" ht="19.5" customHeight="1" thickBot="1" x14ac:dyDescent="0.3">
      <c r="A7" s="646"/>
      <c r="B7" s="640"/>
      <c r="C7" s="643"/>
      <c r="D7" s="145" t="s">
        <v>10</v>
      </c>
      <c r="E7" s="150" t="s">
        <v>29</v>
      </c>
      <c r="F7" s="147">
        <v>0.15</v>
      </c>
    </row>
    <row r="8" spans="1:6" ht="16.5" x14ac:dyDescent="0.25">
      <c r="A8" s="646"/>
      <c r="B8" s="640"/>
      <c r="C8" s="641" t="s">
        <v>19</v>
      </c>
      <c r="D8" s="90" t="s">
        <v>20</v>
      </c>
      <c r="E8" s="141" t="s">
        <v>29</v>
      </c>
      <c r="F8" s="140"/>
    </row>
    <row r="9" spans="1:6" ht="17.25" thickBot="1" x14ac:dyDescent="0.3">
      <c r="A9" s="646"/>
      <c r="B9" s="640"/>
      <c r="C9" s="643"/>
      <c r="D9" s="145" t="s">
        <v>21</v>
      </c>
      <c r="E9" s="144"/>
      <c r="F9" s="147"/>
    </row>
    <row r="10" spans="1:6" ht="16.5" x14ac:dyDescent="0.25">
      <c r="A10" s="646"/>
      <c r="B10" s="640"/>
      <c r="C10" s="641" t="s">
        <v>22</v>
      </c>
      <c r="D10" s="90" t="s">
        <v>23</v>
      </c>
      <c r="E10" s="141" t="s">
        <v>29</v>
      </c>
      <c r="F10" s="140"/>
    </row>
    <row r="11" spans="1:6" ht="17.25" thickBot="1" x14ac:dyDescent="0.3">
      <c r="A11" s="646"/>
      <c r="B11" s="640"/>
      <c r="C11" s="643"/>
      <c r="D11" s="145" t="s">
        <v>24</v>
      </c>
      <c r="E11" s="144"/>
      <c r="F11" s="147"/>
    </row>
    <row r="12" spans="1:6" ht="16.5" x14ac:dyDescent="0.25">
      <c r="A12" s="646"/>
      <c r="B12" s="640"/>
      <c r="C12" s="641" t="s">
        <v>165</v>
      </c>
      <c r="D12" s="90" t="s">
        <v>163</v>
      </c>
      <c r="E12" s="141" t="s">
        <v>29</v>
      </c>
      <c r="F12" s="140"/>
    </row>
    <row r="13" spans="1:6" ht="17.25" thickBot="1" x14ac:dyDescent="0.3">
      <c r="A13" s="646"/>
      <c r="B13" s="640"/>
      <c r="C13" s="643"/>
      <c r="D13" s="145" t="s">
        <v>164</v>
      </c>
      <c r="E13" s="144"/>
      <c r="F13" s="147"/>
    </row>
    <row r="14" spans="1:6" ht="16.5" thickBot="1" x14ac:dyDescent="0.3">
      <c r="A14" s="647"/>
      <c r="B14" s="100" t="s">
        <v>166</v>
      </c>
      <c r="C14" s="151"/>
      <c r="D14" s="151"/>
      <c r="E14" s="152"/>
      <c r="F14" s="153">
        <f>SUM(F3:F13)</f>
        <v>0.4</v>
      </c>
    </row>
    <row r="16" spans="1:6" ht="15.75" thickBot="1" x14ac:dyDescent="0.3"/>
    <row r="17" spans="1:6" ht="23.25" customHeight="1" thickBot="1" x14ac:dyDescent="0.3">
      <c r="A17" s="92" t="s">
        <v>151</v>
      </c>
      <c r="B17" s="648" t="s">
        <v>157</v>
      </c>
      <c r="C17" s="649"/>
      <c r="D17" s="649"/>
      <c r="E17" s="650"/>
      <c r="F17" s="156" t="s">
        <v>158</v>
      </c>
    </row>
    <row r="18" spans="1:6" ht="16.5" customHeight="1" x14ac:dyDescent="0.25">
      <c r="A18" s="651" t="s">
        <v>271</v>
      </c>
      <c r="B18" s="654" t="s">
        <v>272</v>
      </c>
      <c r="C18" s="656" t="s">
        <v>159</v>
      </c>
      <c r="D18" s="148" t="s">
        <v>161</v>
      </c>
      <c r="E18" s="154"/>
      <c r="F18" s="155"/>
    </row>
    <row r="19" spans="1:6" ht="16.5" x14ac:dyDescent="0.25">
      <c r="A19" s="652"/>
      <c r="B19" s="655"/>
      <c r="C19" s="636"/>
      <c r="D19" s="89" t="s">
        <v>16</v>
      </c>
      <c r="E19" s="158" t="s">
        <v>29</v>
      </c>
      <c r="F19" s="238">
        <v>0.15</v>
      </c>
    </row>
    <row r="20" spans="1:6" ht="16.5" x14ac:dyDescent="0.25">
      <c r="A20" s="652"/>
      <c r="B20" s="655"/>
      <c r="C20" s="636"/>
      <c r="D20" s="89" t="s">
        <v>17</v>
      </c>
      <c r="E20" s="159"/>
      <c r="F20" s="99"/>
    </row>
    <row r="21" spans="1:6" ht="33" x14ac:dyDescent="0.25">
      <c r="A21" s="652"/>
      <c r="B21" s="655"/>
      <c r="C21" s="636" t="s">
        <v>160</v>
      </c>
      <c r="D21" s="89" t="s">
        <v>162</v>
      </c>
      <c r="E21" s="158"/>
      <c r="F21" s="84"/>
    </row>
    <row r="22" spans="1:6" ht="16.5" x14ac:dyDescent="0.25">
      <c r="A22" s="652"/>
      <c r="B22" s="655"/>
      <c r="C22" s="636"/>
      <c r="D22" s="89" t="s">
        <v>10</v>
      </c>
      <c r="E22" s="88" t="s">
        <v>29</v>
      </c>
      <c r="F22" s="99">
        <v>0.15</v>
      </c>
    </row>
    <row r="23" spans="1:6" ht="16.5" x14ac:dyDescent="0.25">
      <c r="A23" s="652"/>
      <c r="B23" s="655"/>
      <c r="C23" s="636" t="s">
        <v>19</v>
      </c>
      <c r="D23" s="89" t="s">
        <v>20</v>
      </c>
      <c r="E23" s="158" t="s">
        <v>29</v>
      </c>
      <c r="F23" s="84"/>
    </row>
    <row r="24" spans="1:6" ht="16.5" x14ac:dyDescent="0.25">
      <c r="A24" s="652"/>
      <c r="B24" s="655"/>
      <c r="C24" s="636"/>
      <c r="D24" s="89" t="s">
        <v>21</v>
      </c>
      <c r="E24" s="158"/>
      <c r="F24" s="84"/>
    </row>
    <row r="25" spans="1:6" ht="16.5" x14ac:dyDescent="0.25">
      <c r="A25" s="652"/>
      <c r="B25" s="655"/>
      <c r="C25" s="636" t="s">
        <v>22</v>
      </c>
      <c r="D25" s="89" t="s">
        <v>23</v>
      </c>
      <c r="E25" s="158" t="s">
        <v>29</v>
      </c>
      <c r="F25" s="84"/>
    </row>
    <row r="26" spans="1:6" ht="16.5" x14ac:dyDescent="0.25">
      <c r="A26" s="652"/>
      <c r="B26" s="655"/>
      <c r="C26" s="636"/>
      <c r="D26" s="89" t="s">
        <v>24</v>
      </c>
      <c r="E26" s="158"/>
      <c r="F26" s="84"/>
    </row>
    <row r="27" spans="1:6" ht="16.5" x14ac:dyDescent="0.25">
      <c r="A27" s="652"/>
      <c r="B27" s="655"/>
      <c r="C27" s="636" t="s">
        <v>165</v>
      </c>
      <c r="D27" s="89" t="s">
        <v>163</v>
      </c>
      <c r="E27" s="158" t="s">
        <v>29</v>
      </c>
      <c r="F27" s="84"/>
    </row>
    <row r="28" spans="1:6" ht="16.5" x14ac:dyDescent="0.25">
      <c r="A28" s="652"/>
      <c r="B28" s="655"/>
      <c r="C28" s="636"/>
      <c r="D28" s="89" t="s">
        <v>164</v>
      </c>
      <c r="E28" s="158"/>
      <c r="F28" s="84"/>
    </row>
    <row r="29" spans="1:6" ht="17.25" thickBot="1" x14ac:dyDescent="0.3">
      <c r="A29" s="653"/>
      <c r="B29" s="100" t="s">
        <v>209</v>
      </c>
      <c r="C29" s="85"/>
      <c r="D29" s="85"/>
      <c r="E29" s="85"/>
      <c r="F29" s="101">
        <f>SUM(F18:F28)</f>
        <v>0.3</v>
      </c>
    </row>
    <row r="31" spans="1:6" ht="15.75" thickBot="1" x14ac:dyDescent="0.3"/>
    <row r="32" spans="1:6" ht="20.25" customHeight="1" thickBot="1" x14ac:dyDescent="0.3">
      <c r="A32" s="92" t="s">
        <v>151</v>
      </c>
      <c r="B32" s="648" t="s">
        <v>157</v>
      </c>
      <c r="C32" s="649"/>
      <c r="D32" s="649"/>
      <c r="E32" s="650"/>
      <c r="F32" s="92" t="s">
        <v>158</v>
      </c>
    </row>
    <row r="33" spans="1:6" ht="19.5" customHeight="1" x14ac:dyDescent="0.25">
      <c r="A33" s="651" t="str">
        <f>'MAPA RIESGOS UAEOS'!F11</f>
        <v>Posibilidad de perdida reputacional y económica por uso de mecanismos de administración de riesgos inadecuados y deficiente detección temprana de riesgos, debido a la falta de actualización de las herramientas para la gestión y Administración de Riesgos en la entidad</v>
      </c>
      <c r="B33" s="654" t="s">
        <v>248</v>
      </c>
      <c r="C33" s="656" t="s">
        <v>159</v>
      </c>
      <c r="D33" s="148" t="s">
        <v>161</v>
      </c>
      <c r="E33" s="154"/>
      <c r="F33" s="160"/>
    </row>
    <row r="34" spans="1:6" ht="19.5" customHeight="1" x14ac:dyDescent="0.25">
      <c r="A34" s="652"/>
      <c r="B34" s="655"/>
      <c r="C34" s="636"/>
      <c r="D34" s="89" t="s">
        <v>16</v>
      </c>
      <c r="E34" s="88" t="s">
        <v>29</v>
      </c>
      <c r="F34" s="161">
        <v>0.15</v>
      </c>
    </row>
    <row r="35" spans="1:6" ht="19.5" customHeight="1" x14ac:dyDescent="0.25">
      <c r="A35" s="652"/>
      <c r="B35" s="655"/>
      <c r="C35" s="636"/>
      <c r="D35" s="89" t="s">
        <v>17</v>
      </c>
      <c r="E35" s="88"/>
      <c r="F35" s="138"/>
    </row>
    <row r="36" spans="1:6" ht="19.5" customHeight="1" x14ac:dyDescent="0.25">
      <c r="A36" s="652"/>
      <c r="B36" s="655"/>
      <c r="C36" s="636" t="s">
        <v>160</v>
      </c>
      <c r="D36" s="89" t="s">
        <v>169</v>
      </c>
      <c r="E36" s="143"/>
      <c r="F36" s="161"/>
    </row>
    <row r="37" spans="1:6" ht="19.5" customHeight="1" x14ac:dyDescent="0.25">
      <c r="A37" s="652"/>
      <c r="B37" s="655"/>
      <c r="C37" s="636"/>
      <c r="D37" s="89" t="s">
        <v>10</v>
      </c>
      <c r="E37" s="88" t="s">
        <v>29</v>
      </c>
      <c r="F37" s="138">
        <v>0.15</v>
      </c>
    </row>
    <row r="38" spans="1:6" ht="19.5" customHeight="1" x14ac:dyDescent="0.25">
      <c r="A38" s="652"/>
      <c r="B38" s="655"/>
      <c r="C38" s="636" t="s">
        <v>19</v>
      </c>
      <c r="D38" s="89" t="s">
        <v>20</v>
      </c>
      <c r="E38" s="143"/>
      <c r="F38" s="161"/>
    </row>
    <row r="39" spans="1:6" ht="19.5" customHeight="1" x14ac:dyDescent="0.25">
      <c r="A39" s="652"/>
      <c r="B39" s="655"/>
      <c r="C39" s="636"/>
      <c r="D39" s="89" t="s">
        <v>21</v>
      </c>
      <c r="E39" s="143" t="s">
        <v>29</v>
      </c>
      <c r="F39" s="161"/>
    </row>
    <row r="40" spans="1:6" ht="19.5" customHeight="1" x14ac:dyDescent="0.25">
      <c r="A40" s="652"/>
      <c r="B40" s="655"/>
      <c r="C40" s="636" t="s">
        <v>22</v>
      </c>
      <c r="D40" s="89" t="s">
        <v>23</v>
      </c>
      <c r="E40" s="143" t="s">
        <v>29</v>
      </c>
      <c r="F40" s="161"/>
    </row>
    <row r="41" spans="1:6" ht="19.5" customHeight="1" x14ac:dyDescent="0.25">
      <c r="A41" s="652"/>
      <c r="B41" s="655"/>
      <c r="C41" s="636"/>
      <c r="D41" s="89" t="s">
        <v>24</v>
      </c>
      <c r="E41" s="143"/>
      <c r="F41" s="161"/>
    </row>
    <row r="42" spans="1:6" ht="19.5" customHeight="1" x14ac:dyDescent="0.25">
      <c r="A42" s="652"/>
      <c r="B42" s="655"/>
      <c r="C42" s="636" t="s">
        <v>165</v>
      </c>
      <c r="D42" s="89" t="s">
        <v>163</v>
      </c>
      <c r="E42" s="143" t="s">
        <v>29</v>
      </c>
      <c r="F42" s="161"/>
    </row>
    <row r="43" spans="1:6" ht="19.5" customHeight="1" thickBot="1" x14ac:dyDescent="0.3">
      <c r="A43" s="652"/>
      <c r="B43" s="657"/>
      <c r="C43" s="644"/>
      <c r="D43" s="94" t="s">
        <v>164</v>
      </c>
      <c r="E43" s="163"/>
      <c r="F43" s="162"/>
    </row>
    <row r="44" spans="1:6" ht="19.5" customHeight="1" thickBot="1" x14ac:dyDescent="0.3">
      <c r="A44" s="653"/>
      <c r="B44" s="194" t="s">
        <v>210</v>
      </c>
      <c r="C44" s="97"/>
      <c r="D44" s="97"/>
      <c r="E44" s="97"/>
      <c r="F44" s="102">
        <f>SUM(F33:F43)</f>
        <v>0.3</v>
      </c>
    </row>
    <row r="46" spans="1:6" ht="15.75" thickBot="1" x14ac:dyDescent="0.3"/>
    <row r="47" spans="1:6" ht="16.5" thickBot="1" x14ac:dyDescent="0.3">
      <c r="A47" s="103" t="s">
        <v>151</v>
      </c>
      <c r="B47" s="637" t="s">
        <v>157</v>
      </c>
      <c r="C47" s="638"/>
      <c r="D47" s="638"/>
      <c r="E47" s="638"/>
      <c r="F47" s="92" t="s">
        <v>158</v>
      </c>
    </row>
    <row r="48" spans="1:6" ht="16.5" customHeight="1" x14ac:dyDescent="0.25">
      <c r="A48" s="651" t="str">
        <f>'MAPA RIESGOS UAEOS'!F12</f>
        <v>Posibilidad de perdida económica y reputacional, debido a organizaciones solidarias que no son perdurables y sostenibles en el tiempo.</v>
      </c>
      <c r="B48" s="658" t="s">
        <v>258</v>
      </c>
      <c r="C48" s="659" t="s">
        <v>159</v>
      </c>
      <c r="D48" s="90" t="s">
        <v>161</v>
      </c>
      <c r="E48" s="83"/>
      <c r="F48" s="91"/>
    </row>
    <row r="49" spans="1:6" ht="16.5" x14ac:dyDescent="0.25">
      <c r="A49" s="652"/>
      <c r="B49" s="655"/>
      <c r="C49" s="636"/>
      <c r="D49" s="89" t="s">
        <v>16</v>
      </c>
      <c r="E49" s="88" t="s">
        <v>29</v>
      </c>
      <c r="F49" s="99">
        <v>0.15</v>
      </c>
    </row>
    <row r="50" spans="1:6" ht="16.5" x14ac:dyDescent="0.25">
      <c r="A50" s="652"/>
      <c r="B50" s="655"/>
      <c r="C50" s="636"/>
      <c r="D50" s="89" t="s">
        <v>17</v>
      </c>
      <c r="F50" s="99"/>
    </row>
    <row r="51" spans="1:6" ht="33" x14ac:dyDescent="0.25">
      <c r="A51" s="652"/>
      <c r="B51" s="655"/>
      <c r="C51" s="636" t="s">
        <v>160</v>
      </c>
      <c r="D51" s="89" t="s">
        <v>162</v>
      </c>
      <c r="E51" s="82"/>
      <c r="F51" s="84"/>
    </row>
    <row r="52" spans="1:6" ht="16.5" x14ac:dyDescent="0.25">
      <c r="A52" s="652"/>
      <c r="B52" s="655"/>
      <c r="C52" s="636"/>
      <c r="D52" s="89" t="s">
        <v>10</v>
      </c>
      <c r="E52" s="88" t="s">
        <v>29</v>
      </c>
      <c r="F52" s="99">
        <v>0.15</v>
      </c>
    </row>
    <row r="53" spans="1:6" ht="16.5" x14ac:dyDescent="0.25">
      <c r="A53" s="652"/>
      <c r="B53" s="655"/>
      <c r="C53" s="636" t="s">
        <v>19</v>
      </c>
      <c r="D53" s="89" t="s">
        <v>20</v>
      </c>
      <c r="E53" s="164" t="s">
        <v>29</v>
      </c>
      <c r="F53" s="84"/>
    </row>
    <row r="54" spans="1:6" ht="16.5" x14ac:dyDescent="0.25">
      <c r="A54" s="652"/>
      <c r="B54" s="655"/>
      <c r="C54" s="636"/>
      <c r="D54" s="89" t="s">
        <v>21</v>
      </c>
      <c r="E54" s="164"/>
      <c r="F54" s="84"/>
    </row>
    <row r="55" spans="1:6" ht="16.5" x14ac:dyDescent="0.25">
      <c r="A55" s="652"/>
      <c r="B55" s="655"/>
      <c r="C55" s="636" t="s">
        <v>22</v>
      </c>
      <c r="D55" s="89" t="s">
        <v>23</v>
      </c>
      <c r="E55" s="164" t="s">
        <v>29</v>
      </c>
      <c r="F55" s="84"/>
    </row>
    <row r="56" spans="1:6" ht="16.5" x14ac:dyDescent="0.25">
      <c r="A56" s="652"/>
      <c r="B56" s="655"/>
      <c r="C56" s="636"/>
      <c r="D56" s="89" t="s">
        <v>24</v>
      </c>
      <c r="E56" s="164"/>
      <c r="F56" s="84"/>
    </row>
    <row r="57" spans="1:6" ht="16.5" x14ac:dyDescent="0.25">
      <c r="A57" s="652"/>
      <c r="B57" s="655"/>
      <c r="C57" s="636" t="s">
        <v>165</v>
      </c>
      <c r="D57" s="89" t="s">
        <v>163</v>
      </c>
      <c r="E57" s="164" t="s">
        <v>29</v>
      </c>
      <c r="F57" s="84"/>
    </row>
    <row r="58" spans="1:6" ht="17.25" thickBot="1" x14ac:dyDescent="0.3">
      <c r="A58" s="652"/>
      <c r="B58" s="657"/>
      <c r="C58" s="644"/>
      <c r="D58" s="94" t="s">
        <v>164</v>
      </c>
      <c r="E58" s="95"/>
      <c r="F58" s="96"/>
    </row>
    <row r="59" spans="1:6" ht="17.25" thickBot="1" x14ac:dyDescent="0.3">
      <c r="A59" s="653"/>
      <c r="B59" s="98" t="s">
        <v>211</v>
      </c>
      <c r="C59" s="97"/>
      <c r="D59" s="97"/>
      <c r="E59" s="97"/>
      <c r="F59" s="102">
        <f>SUM(F48:F58)</f>
        <v>0.3</v>
      </c>
    </row>
    <row r="61" spans="1:6" ht="15.75" thickBot="1" x14ac:dyDescent="0.3"/>
    <row r="62" spans="1:6" ht="21" customHeight="1" thickBot="1" x14ac:dyDescent="0.3">
      <c r="A62" s="104" t="s">
        <v>151</v>
      </c>
      <c r="B62" s="648" t="s">
        <v>157</v>
      </c>
      <c r="C62" s="649"/>
      <c r="D62" s="649"/>
      <c r="E62" s="649"/>
      <c r="F62" s="156" t="s">
        <v>158</v>
      </c>
    </row>
    <row r="63" spans="1:6" ht="16.5" customHeight="1" x14ac:dyDescent="0.25">
      <c r="A63" s="651" t="s">
        <v>204</v>
      </c>
      <c r="B63" s="654" t="s">
        <v>213</v>
      </c>
      <c r="C63" s="656" t="s">
        <v>159</v>
      </c>
      <c r="D63" s="148" t="s">
        <v>161</v>
      </c>
      <c r="E63" s="157"/>
      <c r="F63" s="155"/>
    </row>
    <row r="64" spans="1:6" ht="16.5" x14ac:dyDescent="0.25">
      <c r="A64" s="652"/>
      <c r="B64" s="655"/>
      <c r="C64" s="636"/>
      <c r="D64" s="89" t="s">
        <v>16</v>
      </c>
      <c r="E64" s="164" t="s">
        <v>29</v>
      </c>
      <c r="F64" s="99">
        <v>0.15</v>
      </c>
    </row>
    <row r="65" spans="1:6" ht="16.5" x14ac:dyDescent="0.25">
      <c r="A65" s="652"/>
      <c r="B65" s="655"/>
      <c r="C65" s="636"/>
      <c r="D65" s="89" t="s">
        <v>17</v>
      </c>
      <c r="E65" s="142"/>
      <c r="F65" s="99"/>
    </row>
    <row r="66" spans="1:6" ht="33" x14ac:dyDescent="0.25">
      <c r="A66" s="652"/>
      <c r="B66" s="655"/>
      <c r="C66" s="636" t="s">
        <v>160</v>
      </c>
      <c r="D66" s="89" t="s">
        <v>162</v>
      </c>
      <c r="E66" s="164"/>
      <c r="F66" s="84"/>
    </row>
    <row r="67" spans="1:6" ht="16.5" x14ac:dyDescent="0.25">
      <c r="A67" s="652"/>
      <c r="B67" s="655"/>
      <c r="C67" s="636"/>
      <c r="D67" s="89" t="s">
        <v>10</v>
      </c>
      <c r="E67" s="142" t="s">
        <v>29</v>
      </c>
      <c r="F67" s="99">
        <v>0.15</v>
      </c>
    </row>
    <row r="68" spans="1:6" ht="16.5" x14ac:dyDescent="0.25">
      <c r="A68" s="652"/>
      <c r="B68" s="655"/>
      <c r="C68" s="636" t="s">
        <v>19</v>
      </c>
      <c r="D68" s="89" t="s">
        <v>20</v>
      </c>
      <c r="E68" s="164" t="s">
        <v>29</v>
      </c>
      <c r="F68" s="84"/>
    </row>
    <row r="69" spans="1:6" ht="16.5" x14ac:dyDescent="0.25">
      <c r="A69" s="652"/>
      <c r="B69" s="655"/>
      <c r="C69" s="636"/>
      <c r="D69" s="89" t="s">
        <v>21</v>
      </c>
      <c r="E69" s="164"/>
      <c r="F69" s="84"/>
    </row>
    <row r="70" spans="1:6" ht="16.5" x14ac:dyDescent="0.25">
      <c r="A70" s="652"/>
      <c r="B70" s="655"/>
      <c r="C70" s="636" t="s">
        <v>22</v>
      </c>
      <c r="D70" s="89" t="s">
        <v>23</v>
      </c>
      <c r="E70" s="164" t="s">
        <v>29</v>
      </c>
      <c r="F70" s="84"/>
    </row>
    <row r="71" spans="1:6" ht="16.5" x14ac:dyDescent="0.25">
      <c r="A71" s="652"/>
      <c r="B71" s="655"/>
      <c r="C71" s="636"/>
      <c r="D71" s="89" t="s">
        <v>24</v>
      </c>
      <c r="E71" s="164"/>
      <c r="F71" s="84"/>
    </row>
    <row r="72" spans="1:6" ht="16.5" x14ac:dyDescent="0.25">
      <c r="A72" s="652"/>
      <c r="B72" s="655"/>
      <c r="C72" s="636" t="s">
        <v>165</v>
      </c>
      <c r="D72" s="89" t="s">
        <v>163</v>
      </c>
      <c r="E72" s="164" t="s">
        <v>29</v>
      </c>
      <c r="F72" s="84"/>
    </row>
    <row r="73" spans="1:6" ht="17.25" thickBot="1" x14ac:dyDescent="0.3">
      <c r="A73" s="652"/>
      <c r="B73" s="657"/>
      <c r="C73" s="644"/>
      <c r="D73" s="94" t="s">
        <v>164</v>
      </c>
      <c r="E73" s="165"/>
      <c r="F73" s="96"/>
    </row>
    <row r="74" spans="1:6" ht="17.25" thickBot="1" x14ac:dyDescent="0.3">
      <c r="A74" s="653"/>
      <c r="B74" s="98" t="s">
        <v>212</v>
      </c>
      <c r="C74" s="97"/>
      <c r="D74" s="97"/>
      <c r="E74" s="97"/>
      <c r="F74" s="102">
        <f>SUM(F63:F73)</f>
        <v>0.3</v>
      </c>
    </row>
  </sheetData>
  <mergeCells count="40">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C40:C41"/>
    <mergeCell ref="B2:E2"/>
    <mergeCell ref="B3:B13"/>
    <mergeCell ref="C3:C5"/>
    <mergeCell ref="C6:C7"/>
    <mergeCell ref="C8:C9"/>
    <mergeCell ref="C10:C11"/>
    <mergeCell ref="C12:C1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16"/>
  <sheetViews>
    <sheetView topLeftCell="A24" zoomScale="80" zoomScaleNormal="80" workbookViewId="0">
      <selection activeCell="I39" sqref="I39"/>
    </sheetView>
  </sheetViews>
  <sheetFormatPr baseColWidth="10" defaultRowHeight="15" x14ac:dyDescent="0.25"/>
  <cols>
    <col min="2" max="2" width="23.5703125" customWidth="1"/>
    <col min="3" max="3" width="11.140625" style="203" customWidth="1"/>
    <col min="4" max="4" width="18.140625" customWidth="1"/>
    <col min="5" max="5" width="15" customWidth="1"/>
    <col min="6" max="6" width="21.85546875" customWidth="1"/>
    <col min="7" max="7" width="21.42578125" customWidth="1"/>
    <col min="8" max="8" width="16" customWidth="1"/>
    <col min="9" max="9" width="14.5703125" customWidth="1"/>
    <col min="10" max="10" width="17.85546875" customWidth="1"/>
    <col min="11" max="11" width="17.140625" customWidth="1"/>
    <col min="12" max="12" width="19.85546875" customWidth="1"/>
    <col min="13" max="13" width="25" customWidth="1"/>
    <col min="14" max="14" width="16.5703125" customWidth="1"/>
    <col min="15" max="15" width="14.140625" style="203" customWidth="1"/>
    <col min="16" max="16" width="16.7109375" style="203" customWidth="1"/>
    <col min="17" max="17" width="12.85546875" style="203" customWidth="1"/>
    <col min="18" max="18" width="13.42578125" style="203" customWidth="1"/>
    <col min="22" max="22" width="12.85546875" customWidth="1"/>
  </cols>
  <sheetData>
    <row r="1" spans="2:25" ht="15.75" thickBot="1" x14ac:dyDescent="0.3"/>
    <row r="2" spans="2:25" ht="15.75" customHeight="1" thickBot="1" x14ac:dyDescent="0.3">
      <c r="B2" s="683" t="s">
        <v>618</v>
      </c>
      <c r="C2" s="686" t="s">
        <v>619</v>
      </c>
      <c r="D2" s="687" t="s">
        <v>620</v>
      </c>
      <c r="E2" s="688"/>
      <c r="F2" s="689"/>
    </row>
    <row r="3" spans="2:25" ht="15.75" customHeight="1" x14ac:dyDescent="0.25">
      <c r="B3" s="684"/>
      <c r="C3" s="684"/>
      <c r="D3" s="690" t="s">
        <v>621</v>
      </c>
      <c r="E3" s="690" t="s">
        <v>622</v>
      </c>
      <c r="F3" s="690" t="s">
        <v>623</v>
      </c>
      <c r="G3" s="203"/>
      <c r="H3" s="679" t="s">
        <v>622</v>
      </c>
      <c r="I3" s="680"/>
      <c r="J3" s="680"/>
      <c r="K3" s="680"/>
      <c r="L3" s="681"/>
      <c r="M3" s="203"/>
      <c r="N3" s="679" t="s">
        <v>674</v>
      </c>
      <c r="O3" s="680"/>
      <c r="P3" s="680"/>
      <c r="Q3" s="680"/>
      <c r="R3" s="681"/>
    </row>
    <row r="4" spans="2:25" ht="31.5" customHeight="1" thickBot="1" x14ac:dyDescent="0.3">
      <c r="B4" s="685"/>
      <c r="C4" s="685"/>
      <c r="D4" s="691"/>
      <c r="E4" s="691"/>
      <c r="F4" s="691"/>
      <c r="H4" s="359" t="s">
        <v>173</v>
      </c>
      <c r="I4" s="368" t="s">
        <v>262</v>
      </c>
      <c r="J4" s="369" t="s">
        <v>219</v>
      </c>
      <c r="K4" s="362" t="s">
        <v>97</v>
      </c>
      <c r="L4" s="363" t="s">
        <v>98</v>
      </c>
      <c r="N4" s="296" t="s">
        <v>625</v>
      </c>
      <c r="O4" s="297" t="s">
        <v>624</v>
      </c>
      <c r="P4" s="418" t="s">
        <v>626</v>
      </c>
      <c r="Q4" s="298" t="s">
        <v>627</v>
      </c>
      <c r="R4" s="419" t="s">
        <v>628</v>
      </c>
      <c r="U4" s="370" t="s">
        <v>625</v>
      </c>
      <c r="V4" s="371" t="s">
        <v>624</v>
      </c>
      <c r="W4" s="372" t="s">
        <v>626</v>
      </c>
      <c r="X4" s="373" t="s">
        <v>627</v>
      </c>
      <c r="Y4" s="419" t="s">
        <v>628</v>
      </c>
    </row>
    <row r="5" spans="2:25" ht="25.5" customHeight="1" x14ac:dyDescent="0.25">
      <c r="B5" s="669" t="s">
        <v>629</v>
      </c>
      <c r="C5" s="667">
        <v>2</v>
      </c>
      <c r="D5" s="299" t="s">
        <v>93</v>
      </c>
      <c r="E5" s="300" t="s">
        <v>98</v>
      </c>
      <c r="F5" s="301" t="s">
        <v>99</v>
      </c>
      <c r="H5" s="143">
        <f>COUNTIF(E5:E52,E22)</f>
        <v>11</v>
      </c>
      <c r="I5" s="143">
        <f>COUNTIF(E5:E52,E11)</f>
        <v>8</v>
      </c>
      <c r="J5" s="143">
        <f>COUNTIF(E5:E52,E6)</f>
        <v>8</v>
      </c>
      <c r="K5" s="143">
        <f>COUNTIF(E5:E52,E10)</f>
        <v>13</v>
      </c>
      <c r="L5" s="143">
        <f>COUNTIF(E5:E52,E9)</f>
        <v>8</v>
      </c>
      <c r="N5" s="143">
        <f>COUNTIF(F5:F52,F20)</f>
        <v>18</v>
      </c>
      <c r="O5" s="143">
        <f>COUNTIF(F5:F52,F6)</f>
        <v>7</v>
      </c>
      <c r="P5" s="143">
        <f>COUNTIF(F5:F52,F7)</f>
        <v>15</v>
      </c>
      <c r="Q5" s="143">
        <f>COUNTIF(F5:F52,F5)</f>
        <v>8</v>
      </c>
      <c r="R5" s="354">
        <f>SUM(N5:Q5)</f>
        <v>48</v>
      </c>
      <c r="U5" s="385">
        <f>N6</f>
        <v>0.375</v>
      </c>
      <c r="V5" s="386">
        <f>O6</f>
        <v>0.14583333333333334</v>
      </c>
      <c r="W5" s="387">
        <f>P6</f>
        <v>0.3125</v>
      </c>
      <c r="X5" s="413">
        <f>Q6</f>
        <v>0.16666666666666666</v>
      </c>
      <c r="Y5" s="420">
        <f>SUM(U5:X5)</f>
        <v>1</v>
      </c>
    </row>
    <row r="6" spans="2:25" ht="27" customHeight="1" thickBot="1" x14ac:dyDescent="0.3">
      <c r="B6" s="671"/>
      <c r="C6" s="668"/>
      <c r="D6" s="302" t="s">
        <v>93</v>
      </c>
      <c r="E6" s="303" t="s">
        <v>219</v>
      </c>
      <c r="F6" s="304" t="s">
        <v>101</v>
      </c>
      <c r="H6" s="305">
        <f>H5/$R$5</f>
        <v>0.22916666666666666</v>
      </c>
      <c r="I6" s="305">
        <f t="shared" ref="I6:L6" si="0">I5/$R$5</f>
        <v>0.16666666666666666</v>
      </c>
      <c r="J6" s="305">
        <f t="shared" si="0"/>
        <v>0.16666666666666666</v>
      </c>
      <c r="K6" s="305">
        <f t="shared" si="0"/>
        <v>0.27083333333333331</v>
      </c>
      <c r="L6" s="305">
        <f t="shared" si="0"/>
        <v>0.16666666666666666</v>
      </c>
      <c r="N6" s="305">
        <f>N5/$R$5</f>
        <v>0.375</v>
      </c>
      <c r="O6" s="305">
        <f t="shared" ref="O6:R6" si="1">O5/$R$5</f>
        <v>0.14583333333333334</v>
      </c>
      <c r="P6" s="305">
        <f t="shared" si="1"/>
        <v>0.3125</v>
      </c>
      <c r="Q6" s="305">
        <f t="shared" si="1"/>
        <v>0.16666666666666666</v>
      </c>
      <c r="R6" s="443">
        <f t="shared" si="1"/>
        <v>1</v>
      </c>
    </row>
    <row r="7" spans="2:25" ht="16.5" x14ac:dyDescent="0.25">
      <c r="B7" s="669" t="s">
        <v>630</v>
      </c>
      <c r="C7" s="667">
        <v>3</v>
      </c>
      <c r="D7" s="306" t="s">
        <v>93</v>
      </c>
      <c r="E7" s="307" t="s">
        <v>219</v>
      </c>
      <c r="F7" s="308" t="s">
        <v>100</v>
      </c>
      <c r="O7"/>
      <c r="P7"/>
      <c r="Q7"/>
      <c r="R7"/>
    </row>
    <row r="8" spans="2:25" ht="16.5" x14ac:dyDescent="0.25">
      <c r="B8" s="671"/>
      <c r="C8" s="672"/>
      <c r="D8" s="306" t="s">
        <v>93</v>
      </c>
      <c r="E8" s="309" t="s">
        <v>219</v>
      </c>
      <c r="F8" s="310" t="s">
        <v>100</v>
      </c>
      <c r="P8"/>
      <c r="Q8"/>
      <c r="R8"/>
    </row>
    <row r="9" spans="2:25" ht="23.25" customHeight="1" thickBot="1" x14ac:dyDescent="0.3">
      <c r="B9" s="671"/>
      <c r="C9" s="682"/>
      <c r="D9" s="303" t="s">
        <v>93</v>
      </c>
      <c r="E9" s="303" t="s">
        <v>98</v>
      </c>
      <c r="F9" s="304" t="s">
        <v>99</v>
      </c>
      <c r="P9"/>
      <c r="Q9"/>
      <c r="R9"/>
    </row>
    <row r="10" spans="2:25" ht="53.25" customHeight="1" thickBot="1" x14ac:dyDescent="0.3">
      <c r="B10" s="412" t="s">
        <v>631</v>
      </c>
      <c r="C10" s="411">
        <v>1</v>
      </c>
      <c r="D10" s="306" t="s">
        <v>93</v>
      </c>
      <c r="E10" s="307" t="s">
        <v>97</v>
      </c>
      <c r="F10" s="308" t="s">
        <v>100</v>
      </c>
      <c r="P10"/>
      <c r="Q10" s="311"/>
      <c r="R10"/>
    </row>
    <row r="11" spans="2:25" ht="36" customHeight="1" x14ac:dyDescent="0.25">
      <c r="B11" s="665" t="s">
        <v>632</v>
      </c>
      <c r="C11" s="667">
        <v>2</v>
      </c>
      <c r="D11" s="299" t="s">
        <v>94</v>
      </c>
      <c r="E11" s="300" t="s">
        <v>219</v>
      </c>
      <c r="F11" s="301" t="s">
        <v>101</v>
      </c>
    </row>
    <row r="12" spans="2:25" ht="42" customHeight="1" thickBot="1" x14ac:dyDescent="0.3">
      <c r="B12" s="666"/>
      <c r="C12" s="668"/>
      <c r="D12" s="302" t="s">
        <v>200</v>
      </c>
      <c r="E12" s="303" t="s">
        <v>97</v>
      </c>
      <c r="F12" s="304" t="s">
        <v>100</v>
      </c>
      <c r="R12"/>
    </row>
    <row r="13" spans="2:25" ht="36" customHeight="1" x14ac:dyDescent="0.25">
      <c r="B13" s="669" t="s">
        <v>660</v>
      </c>
      <c r="C13" s="667">
        <v>3</v>
      </c>
      <c r="D13" s="306" t="s">
        <v>93</v>
      </c>
      <c r="E13" s="307" t="s">
        <v>173</v>
      </c>
      <c r="F13" s="308" t="s">
        <v>102</v>
      </c>
      <c r="R13"/>
    </row>
    <row r="14" spans="2:25" ht="36" customHeight="1" x14ac:dyDescent="0.25">
      <c r="B14" s="670"/>
      <c r="C14" s="672"/>
      <c r="D14" s="335" t="s">
        <v>93</v>
      </c>
      <c r="E14" s="336" t="s">
        <v>97</v>
      </c>
      <c r="F14" s="444" t="s">
        <v>100</v>
      </c>
      <c r="R14"/>
    </row>
    <row r="15" spans="2:25" ht="38.25" customHeight="1" thickBot="1" x14ac:dyDescent="0.3">
      <c r="B15" s="670"/>
      <c r="C15" s="672"/>
      <c r="D15" s="302" t="s">
        <v>93</v>
      </c>
      <c r="E15" s="303" t="s">
        <v>219</v>
      </c>
      <c r="F15" s="304" t="s">
        <v>101</v>
      </c>
      <c r="R15"/>
    </row>
    <row r="16" spans="2:25" ht="30" customHeight="1" x14ac:dyDescent="0.25">
      <c r="B16" s="665" t="s">
        <v>637</v>
      </c>
      <c r="C16" s="667">
        <v>2</v>
      </c>
      <c r="D16" s="306" t="s">
        <v>93</v>
      </c>
      <c r="E16" s="307" t="s">
        <v>262</v>
      </c>
      <c r="F16" s="308" t="s">
        <v>102</v>
      </c>
      <c r="R16"/>
    </row>
    <row r="17" spans="2:18" ht="24.75" customHeight="1" thickBot="1" x14ac:dyDescent="0.3">
      <c r="B17" s="666"/>
      <c r="C17" s="668"/>
      <c r="D17" s="319" t="s">
        <v>93</v>
      </c>
      <c r="E17" s="303" t="s">
        <v>219</v>
      </c>
      <c r="F17" s="320" t="s">
        <v>101</v>
      </c>
      <c r="G17" s="321"/>
      <c r="R17"/>
    </row>
    <row r="18" spans="2:18" ht="22.5" customHeight="1" x14ac:dyDescent="0.25">
      <c r="B18" s="669" t="s">
        <v>638</v>
      </c>
      <c r="C18" s="667">
        <v>5</v>
      </c>
      <c r="D18" s="299" t="s">
        <v>93</v>
      </c>
      <c r="E18" s="300" t="s">
        <v>219</v>
      </c>
      <c r="F18" s="301" t="s">
        <v>101</v>
      </c>
      <c r="R18"/>
    </row>
    <row r="19" spans="2:18" ht="22.5" customHeight="1" x14ac:dyDescent="0.25">
      <c r="B19" s="674"/>
      <c r="C19" s="672"/>
      <c r="D19" s="315" t="s">
        <v>93</v>
      </c>
      <c r="E19" s="309" t="s">
        <v>97</v>
      </c>
      <c r="F19" s="310" t="s">
        <v>100</v>
      </c>
      <c r="R19"/>
    </row>
    <row r="20" spans="2:18" ht="22.5" customHeight="1" x14ac:dyDescent="0.25">
      <c r="B20" s="674"/>
      <c r="C20" s="672"/>
      <c r="D20" s="315" t="s">
        <v>93</v>
      </c>
      <c r="E20" s="309" t="s">
        <v>262</v>
      </c>
      <c r="F20" s="310" t="s">
        <v>102</v>
      </c>
      <c r="R20"/>
    </row>
    <row r="21" spans="2:18" ht="22.5" customHeight="1" x14ac:dyDescent="0.25">
      <c r="B21" s="674"/>
      <c r="C21" s="672"/>
      <c r="D21" s="315" t="s">
        <v>94</v>
      </c>
      <c r="E21" s="309" t="s">
        <v>262</v>
      </c>
      <c r="F21" s="310" t="s">
        <v>101</v>
      </c>
      <c r="R21"/>
    </row>
    <row r="22" spans="2:18" ht="22.5" customHeight="1" thickBot="1" x14ac:dyDescent="0.3">
      <c r="B22" s="673"/>
      <c r="C22" s="668"/>
      <c r="D22" s="302" t="s">
        <v>93</v>
      </c>
      <c r="E22" s="303" t="s">
        <v>173</v>
      </c>
      <c r="F22" s="304" t="s">
        <v>102</v>
      </c>
      <c r="R22"/>
    </row>
    <row r="23" spans="2:18" ht="41.25" customHeight="1" x14ac:dyDescent="0.25">
      <c r="B23" s="665" t="s">
        <v>639</v>
      </c>
      <c r="C23" s="667">
        <v>2</v>
      </c>
      <c r="D23" s="306" t="s">
        <v>94</v>
      </c>
      <c r="E23" s="307" t="s">
        <v>173</v>
      </c>
      <c r="F23" s="308" t="s">
        <v>102</v>
      </c>
      <c r="R23"/>
    </row>
    <row r="24" spans="2:18" ht="30.75" customHeight="1" thickBot="1" x14ac:dyDescent="0.3">
      <c r="B24" s="666"/>
      <c r="C24" s="668"/>
      <c r="D24" s="302" t="s">
        <v>94</v>
      </c>
      <c r="E24" s="303" t="s">
        <v>173</v>
      </c>
      <c r="F24" s="304" t="s">
        <v>102</v>
      </c>
      <c r="R24"/>
    </row>
    <row r="25" spans="2:18" ht="38.25" customHeight="1" x14ac:dyDescent="0.25">
      <c r="B25" s="669" t="s">
        <v>640</v>
      </c>
      <c r="C25" s="667">
        <v>4</v>
      </c>
      <c r="D25" s="306" t="s">
        <v>93</v>
      </c>
      <c r="E25" s="307" t="s">
        <v>173</v>
      </c>
      <c r="F25" s="322" t="s">
        <v>102</v>
      </c>
      <c r="R25"/>
    </row>
    <row r="26" spans="2:18" ht="32.25" customHeight="1" x14ac:dyDescent="0.25">
      <c r="B26" s="671"/>
      <c r="C26" s="672"/>
      <c r="D26" s="315" t="s">
        <v>93</v>
      </c>
      <c r="E26" s="309" t="s">
        <v>97</v>
      </c>
      <c r="F26" s="323" t="s">
        <v>100</v>
      </c>
      <c r="R26"/>
    </row>
    <row r="27" spans="2:18" ht="33" customHeight="1" x14ac:dyDescent="0.25">
      <c r="B27" s="671"/>
      <c r="C27" s="672"/>
      <c r="D27" s="315" t="s">
        <v>93</v>
      </c>
      <c r="E27" s="309" t="s">
        <v>262</v>
      </c>
      <c r="F27" s="323" t="s">
        <v>102</v>
      </c>
      <c r="K27" s="324"/>
      <c r="R27"/>
    </row>
    <row r="28" spans="2:18" ht="35.25" customHeight="1" thickBot="1" x14ac:dyDescent="0.3">
      <c r="B28" s="673"/>
      <c r="C28" s="668"/>
      <c r="D28" s="302" t="s">
        <v>93</v>
      </c>
      <c r="E28" s="303" t="s">
        <v>97</v>
      </c>
      <c r="F28" s="325" t="s">
        <v>100</v>
      </c>
      <c r="K28" s="324"/>
      <c r="R28"/>
    </row>
    <row r="29" spans="2:18" ht="28.5" customHeight="1" thickBot="1" x14ac:dyDescent="0.3">
      <c r="B29" s="665" t="s">
        <v>641</v>
      </c>
      <c r="C29" s="667">
        <v>2</v>
      </c>
      <c r="D29" s="374" t="s">
        <v>93</v>
      </c>
      <c r="E29" s="375" t="s">
        <v>173</v>
      </c>
      <c r="F29" s="376" t="s">
        <v>102</v>
      </c>
      <c r="K29" s="324"/>
      <c r="R29"/>
    </row>
    <row r="30" spans="2:18" ht="26.25" customHeight="1" thickBot="1" x14ac:dyDescent="0.3">
      <c r="B30" s="666"/>
      <c r="C30" s="668"/>
      <c r="D30" s="330" t="s">
        <v>93</v>
      </c>
      <c r="E30" s="331" t="s">
        <v>97</v>
      </c>
      <c r="F30" s="332" t="s">
        <v>100</v>
      </c>
      <c r="R30"/>
    </row>
    <row r="31" spans="2:18" ht="16.5" customHeight="1" x14ac:dyDescent="0.25">
      <c r="B31" s="665" t="s">
        <v>642</v>
      </c>
      <c r="C31" s="667">
        <v>5</v>
      </c>
      <c r="D31" s="306" t="s">
        <v>93</v>
      </c>
      <c r="E31" s="307" t="s">
        <v>219</v>
      </c>
      <c r="F31" s="308" t="s">
        <v>101</v>
      </c>
      <c r="P31"/>
      <c r="Q31"/>
      <c r="R31"/>
    </row>
    <row r="32" spans="2:18" ht="16.5" customHeight="1" x14ac:dyDescent="0.25">
      <c r="B32" s="674"/>
      <c r="C32" s="672"/>
      <c r="D32" s="315" t="s">
        <v>93</v>
      </c>
      <c r="E32" s="309" t="s">
        <v>262</v>
      </c>
      <c r="F32" s="310" t="s">
        <v>102</v>
      </c>
      <c r="P32"/>
      <c r="Q32"/>
      <c r="R32"/>
    </row>
    <row r="33" spans="2:18" ht="16.5" customHeight="1" x14ac:dyDescent="0.25">
      <c r="B33" s="674"/>
      <c r="C33" s="672"/>
      <c r="D33" s="315" t="s">
        <v>93</v>
      </c>
      <c r="E33" s="309" t="s">
        <v>262</v>
      </c>
      <c r="F33" s="310" t="s">
        <v>102</v>
      </c>
      <c r="P33"/>
      <c r="Q33"/>
      <c r="R33"/>
    </row>
    <row r="34" spans="2:18" ht="16.5" customHeight="1" x14ac:dyDescent="0.25">
      <c r="B34" s="674"/>
      <c r="C34" s="672"/>
      <c r="D34" s="414" t="s">
        <v>93</v>
      </c>
      <c r="E34" s="415" t="s">
        <v>173</v>
      </c>
      <c r="F34" s="337" t="s">
        <v>102</v>
      </c>
      <c r="P34"/>
      <c r="Q34"/>
      <c r="R34"/>
    </row>
    <row r="35" spans="2:18" ht="16.5" customHeight="1" thickBot="1" x14ac:dyDescent="0.3">
      <c r="B35" s="666"/>
      <c r="C35" s="668"/>
      <c r="D35" s="302" t="s">
        <v>94</v>
      </c>
      <c r="E35" s="303" t="s">
        <v>173</v>
      </c>
      <c r="F35" s="304" t="s">
        <v>102</v>
      </c>
      <c r="P35"/>
      <c r="Q35"/>
      <c r="R35"/>
    </row>
    <row r="36" spans="2:18" ht="16.5" customHeight="1" x14ac:dyDescent="0.25">
      <c r="B36" s="669" t="s">
        <v>643</v>
      </c>
      <c r="C36" s="667">
        <v>4</v>
      </c>
      <c r="D36" s="306" t="s">
        <v>93</v>
      </c>
      <c r="E36" s="307" t="s">
        <v>97</v>
      </c>
      <c r="F36" s="308" t="s">
        <v>100</v>
      </c>
      <c r="P36"/>
      <c r="Q36"/>
      <c r="R36"/>
    </row>
    <row r="37" spans="2:18" ht="16.5" customHeight="1" x14ac:dyDescent="0.25">
      <c r="B37" s="671"/>
      <c r="C37" s="672"/>
      <c r="D37" s="315" t="s">
        <v>93</v>
      </c>
      <c r="E37" s="309" t="s">
        <v>173</v>
      </c>
      <c r="F37" s="310" t="s">
        <v>102</v>
      </c>
      <c r="P37"/>
      <c r="Q37"/>
      <c r="R37"/>
    </row>
    <row r="38" spans="2:18" ht="16.5" customHeight="1" x14ac:dyDescent="0.25">
      <c r="B38" s="671"/>
      <c r="C38" s="672"/>
      <c r="D38" s="315" t="s">
        <v>93</v>
      </c>
      <c r="E38" s="309" t="s">
        <v>97</v>
      </c>
      <c r="F38" s="310" t="s">
        <v>100</v>
      </c>
      <c r="P38"/>
      <c r="Q38"/>
      <c r="R38"/>
    </row>
    <row r="39" spans="2:18" ht="16.5" customHeight="1" thickBot="1" x14ac:dyDescent="0.3">
      <c r="B39" s="673"/>
      <c r="C39" s="668"/>
      <c r="D39" s="302" t="s">
        <v>94</v>
      </c>
      <c r="E39" s="303" t="s">
        <v>97</v>
      </c>
      <c r="F39" s="304" t="s">
        <v>100</v>
      </c>
      <c r="P39"/>
      <c r="Q39"/>
      <c r="R39"/>
    </row>
    <row r="40" spans="2:18" ht="16.5" customHeight="1" x14ac:dyDescent="0.25">
      <c r="B40" s="665" t="s">
        <v>644</v>
      </c>
      <c r="C40" s="667">
        <v>3</v>
      </c>
      <c r="D40" s="306" t="s">
        <v>200</v>
      </c>
      <c r="E40" s="307" t="s">
        <v>98</v>
      </c>
      <c r="F40" s="308" t="s">
        <v>99</v>
      </c>
      <c r="P40"/>
      <c r="Q40"/>
      <c r="R40"/>
    </row>
    <row r="41" spans="2:18" ht="16.5" customHeight="1" x14ac:dyDescent="0.25">
      <c r="B41" s="674"/>
      <c r="C41" s="672"/>
      <c r="D41" s="315" t="s">
        <v>94</v>
      </c>
      <c r="E41" s="309" t="s">
        <v>98</v>
      </c>
      <c r="F41" s="310" t="s">
        <v>99</v>
      </c>
      <c r="P41"/>
      <c r="Q41"/>
      <c r="R41"/>
    </row>
    <row r="42" spans="2:18" ht="16.5" customHeight="1" thickBot="1" x14ac:dyDescent="0.3">
      <c r="B42" s="666"/>
      <c r="C42" s="668"/>
      <c r="D42" s="302" t="s">
        <v>200</v>
      </c>
      <c r="E42" s="303" t="s">
        <v>98</v>
      </c>
      <c r="F42" s="304" t="s">
        <v>99</v>
      </c>
      <c r="P42"/>
      <c r="Q42"/>
      <c r="R42"/>
    </row>
    <row r="43" spans="2:18" ht="16.5" customHeight="1" x14ac:dyDescent="0.25">
      <c r="B43" s="675" t="s">
        <v>645</v>
      </c>
      <c r="C43" s="667">
        <v>4</v>
      </c>
      <c r="D43" s="306" t="s">
        <v>93</v>
      </c>
      <c r="E43" s="307" t="s">
        <v>98</v>
      </c>
      <c r="F43" s="310" t="s">
        <v>99</v>
      </c>
      <c r="P43"/>
      <c r="Q43"/>
      <c r="R43"/>
    </row>
    <row r="44" spans="2:18" ht="16.5" customHeight="1" x14ac:dyDescent="0.25">
      <c r="B44" s="676"/>
      <c r="C44" s="678"/>
      <c r="D44" s="309" t="s">
        <v>93</v>
      </c>
      <c r="E44" s="309" t="s">
        <v>98</v>
      </c>
      <c r="F44" s="337" t="s">
        <v>99</v>
      </c>
      <c r="P44"/>
      <c r="Q44"/>
      <c r="R44"/>
    </row>
    <row r="45" spans="2:18" ht="16.5" customHeight="1" x14ac:dyDescent="0.25">
      <c r="B45" s="676"/>
      <c r="C45" s="678"/>
      <c r="D45" s="309" t="s">
        <v>200</v>
      </c>
      <c r="E45" s="309" t="s">
        <v>173</v>
      </c>
      <c r="F45" s="337" t="s">
        <v>102</v>
      </c>
      <c r="P45"/>
      <c r="Q45"/>
      <c r="R45"/>
    </row>
    <row r="46" spans="2:18" ht="16.5" customHeight="1" thickBot="1" x14ac:dyDescent="0.3">
      <c r="B46" s="677"/>
      <c r="C46" s="668"/>
      <c r="D46" s="302" t="s">
        <v>93</v>
      </c>
      <c r="E46" s="303" t="s">
        <v>98</v>
      </c>
      <c r="F46" s="304" t="s">
        <v>99</v>
      </c>
      <c r="O46"/>
      <c r="P46"/>
      <c r="Q46"/>
      <c r="R46"/>
    </row>
    <row r="47" spans="2:18" ht="16.5" x14ac:dyDescent="0.25">
      <c r="B47" s="669" t="s">
        <v>646</v>
      </c>
      <c r="C47" s="667">
        <v>3</v>
      </c>
      <c r="D47" s="306" t="s">
        <v>93</v>
      </c>
      <c r="E47" s="307" t="s">
        <v>97</v>
      </c>
      <c r="F47" s="308" t="s">
        <v>100</v>
      </c>
      <c r="P47"/>
      <c r="Q47"/>
      <c r="R47"/>
    </row>
    <row r="48" spans="2:18" ht="16.5" x14ac:dyDescent="0.25">
      <c r="B48" s="670"/>
      <c r="C48" s="672"/>
      <c r="D48" s="315" t="s">
        <v>93</v>
      </c>
      <c r="E48" s="309" t="s">
        <v>173</v>
      </c>
      <c r="F48" s="310" t="s">
        <v>102</v>
      </c>
      <c r="P48"/>
      <c r="Q48"/>
      <c r="R48"/>
    </row>
    <row r="49" spans="2:18" ht="17.25" thickBot="1" x14ac:dyDescent="0.3">
      <c r="B49" s="671"/>
      <c r="C49" s="672"/>
      <c r="D49" s="302" t="s">
        <v>93</v>
      </c>
      <c r="E49" s="303" t="s">
        <v>97</v>
      </c>
      <c r="F49" s="304" t="s">
        <v>100</v>
      </c>
      <c r="P49"/>
      <c r="Q49"/>
      <c r="R49"/>
    </row>
    <row r="50" spans="2:18" ht="16.5" x14ac:dyDescent="0.25">
      <c r="B50" s="669" t="s">
        <v>647</v>
      </c>
      <c r="C50" s="667">
        <v>3</v>
      </c>
      <c r="D50" s="306" t="s">
        <v>93</v>
      </c>
      <c r="E50" s="309" t="s">
        <v>97</v>
      </c>
      <c r="F50" s="308" t="s">
        <v>100</v>
      </c>
      <c r="P50"/>
      <c r="Q50"/>
      <c r="R50"/>
    </row>
    <row r="51" spans="2:18" ht="16.5" x14ac:dyDescent="0.25">
      <c r="B51" s="671"/>
      <c r="C51" s="672"/>
      <c r="D51" s="315" t="s">
        <v>93</v>
      </c>
      <c r="E51" s="309" t="s">
        <v>262</v>
      </c>
      <c r="F51" s="310" t="s">
        <v>102</v>
      </c>
      <c r="P51"/>
      <c r="Q51"/>
      <c r="R51"/>
    </row>
    <row r="52" spans="2:18" ht="17.25" thickBot="1" x14ac:dyDescent="0.3">
      <c r="B52" s="673"/>
      <c r="C52" s="668"/>
      <c r="D52" s="302" t="s">
        <v>93</v>
      </c>
      <c r="E52" s="303" t="s">
        <v>262</v>
      </c>
      <c r="F52" s="304" t="s">
        <v>102</v>
      </c>
      <c r="P52"/>
      <c r="Q52"/>
      <c r="R52"/>
    </row>
    <row r="53" spans="2:18" ht="24.75" customHeight="1" thickBot="1" x14ac:dyDescent="0.3">
      <c r="B53" s="338" t="s">
        <v>648</v>
      </c>
      <c r="C53" s="339">
        <f>SUM(C5:C52)</f>
        <v>48</v>
      </c>
      <c r="O53"/>
      <c r="P53"/>
      <c r="Q53"/>
      <c r="R53"/>
    </row>
    <row r="54" spans="2:18" ht="15" customHeight="1" x14ac:dyDescent="0.25"/>
    <row r="58" spans="2:18" ht="15.75" customHeight="1" x14ac:dyDescent="0.25">
      <c r="D58" s="340" t="s">
        <v>650</v>
      </c>
      <c r="E58" s="340" t="s">
        <v>622</v>
      </c>
      <c r="F58" s="340" t="s">
        <v>623</v>
      </c>
      <c r="G58" s="340" t="s">
        <v>651</v>
      </c>
      <c r="H58" s="340"/>
      <c r="I58" s="340"/>
      <c r="J58" s="340"/>
      <c r="K58" s="340"/>
      <c r="L58" s="341"/>
      <c r="M58" s="341"/>
      <c r="O58"/>
      <c r="P58"/>
      <c r="Q58"/>
      <c r="R58"/>
    </row>
    <row r="59" spans="2:18" ht="15.75" customHeight="1" x14ac:dyDescent="0.25">
      <c r="D59" s="359" t="s">
        <v>93</v>
      </c>
      <c r="E59" s="359" t="s">
        <v>173</v>
      </c>
      <c r="F59" s="364" t="s">
        <v>102</v>
      </c>
      <c r="G59" s="342" t="s">
        <v>652</v>
      </c>
      <c r="H59" s="343"/>
      <c r="I59" s="343"/>
      <c r="J59" s="343"/>
      <c r="K59" s="343"/>
      <c r="L59" s="344"/>
      <c r="M59" s="344"/>
      <c r="O59"/>
      <c r="P59"/>
      <c r="Q59"/>
      <c r="R59"/>
    </row>
    <row r="60" spans="2:18" ht="15.75" customHeight="1" x14ac:dyDescent="0.25">
      <c r="D60" s="360" t="s">
        <v>94</v>
      </c>
      <c r="E60" s="368" t="s">
        <v>262</v>
      </c>
      <c r="F60" s="365" t="s">
        <v>101</v>
      </c>
      <c r="G60" s="345" t="s">
        <v>653</v>
      </c>
      <c r="H60" s="346"/>
      <c r="I60" s="346"/>
      <c r="J60" s="346"/>
      <c r="K60" s="346"/>
      <c r="L60" s="344"/>
      <c r="M60" s="344"/>
      <c r="O60"/>
      <c r="P60"/>
      <c r="Q60"/>
      <c r="R60"/>
    </row>
    <row r="61" spans="2:18" ht="15.75" customHeight="1" x14ac:dyDescent="0.25">
      <c r="D61" s="361" t="s">
        <v>200</v>
      </c>
      <c r="E61" s="369" t="s">
        <v>219</v>
      </c>
      <c r="F61" s="366" t="s">
        <v>100</v>
      </c>
      <c r="G61" s="347" t="s">
        <v>34</v>
      </c>
      <c r="H61" s="348"/>
      <c r="I61" s="348"/>
      <c r="J61" s="348"/>
      <c r="K61" s="348"/>
      <c r="L61" s="344"/>
      <c r="M61" s="344"/>
      <c r="O61"/>
      <c r="P61"/>
      <c r="Q61"/>
      <c r="R61"/>
    </row>
    <row r="62" spans="2:18" ht="15.75" customHeight="1" x14ac:dyDescent="0.25">
      <c r="D62" s="362" t="s">
        <v>7</v>
      </c>
      <c r="E62" s="362" t="s">
        <v>97</v>
      </c>
      <c r="F62" s="367" t="s">
        <v>99</v>
      </c>
      <c r="G62" s="349" t="s">
        <v>654</v>
      </c>
      <c r="H62" s="350"/>
      <c r="I62" s="350"/>
      <c r="J62" s="350"/>
      <c r="K62" s="350"/>
      <c r="L62" s="351"/>
      <c r="M62" s="351"/>
      <c r="O62"/>
      <c r="P62"/>
      <c r="Q62"/>
      <c r="R62"/>
    </row>
    <row r="63" spans="2:18" ht="32.25" customHeight="1" x14ac:dyDescent="0.25">
      <c r="D63" s="363" t="s">
        <v>95</v>
      </c>
      <c r="E63" s="363" t="s">
        <v>98</v>
      </c>
      <c r="F63" s="352"/>
      <c r="G63" s="353"/>
      <c r="H63" s="353"/>
      <c r="I63" s="353"/>
      <c r="J63" s="353"/>
      <c r="K63" s="353"/>
      <c r="L63" s="353"/>
      <c r="M63" s="353"/>
      <c r="O63"/>
      <c r="P63"/>
      <c r="Q63"/>
      <c r="R63"/>
    </row>
    <row r="68" spans="13:18" ht="15.75" thickBot="1" x14ac:dyDescent="0.3"/>
    <row r="69" spans="13:18" ht="21" customHeight="1" thickBot="1" x14ac:dyDescent="0.3">
      <c r="M69" s="663" t="s">
        <v>618</v>
      </c>
      <c r="N69" s="660" t="s">
        <v>674</v>
      </c>
      <c r="O69" s="661"/>
      <c r="P69" s="661"/>
      <c r="Q69" s="662"/>
      <c r="R69"/>
    </row>
    <row r="70" spans="13:18" ht="22.5" customHeight="1" thickBot="1" x14ac:dyDescent="0.3">
      <c r="M70" s="664"/>
      <c r="N70" s="312" t="s">
        <v>633</v>
      </c>
      <c r="O70" s="313" t="s">
        <v>634</v>
      </c>
      <c r="P70" s="445" t="s">
        <v>635</v>
      </c>
      <c r="Q70" s="314" t="s">
        <v>636</v>
      </c>
      <c r="R70"/>
    </row>
    <row r="71" spans="13:18" ht="54" customHeight="1" thickBot="1" x14ac:dyDescent="0.3">
      <c r="M71" s="316" t="s">
        <v>629</v>
      </c>
      <c r="N71" s="317"/>
      <c r="O71" s="317">
        <v>1</v>
      </c>
      <c r="P71" s="317"/>
      <c r="Q71" s="318">
        <v>1</v>
      </c>
      <c r="R71"/>
    </row>
    <row r="72" spans="13:18" ht="60" customHeight="1" thickBot="1" x14ac:dyDescent="0.3">
      <c r="M72" s="316" t="s">
        <v>630</v>
      </c>
      <c r="N72" s="317"/>
      <c r="O72" s="317"/>
      <c r="P72" s="317">
        <v>2</v>
      </c>
      <c r="Q72" s="318">
        <v>1</v>
      </c>
      <c r="R72"/>
    </row>
    <row r="73" spans="13:18" ht="54.75" customHeight="1" thickBot="1" x14ac:dyDescent="0.3">
      <c r="M73" s="316" t="s">
        <v>631</v>
      </c>
      <c r="N73" s="317"/>
      <c r="O73" s="317"/>
      <c r="P73" s="317">
        <v>1</v>
      </c>
      <c r="Q73" s="318"/>
      <c r="R73"/>
    </row>
    <row r="74" spans="13:18" ht="51.75" customHeight="1" thickBot="1" x14ac:dyDescent="0.3">
      <c r="M74" s="316" t="s">
        <v>632</v>
      </c>
      <c r="N74" s="317"/>
      <c r="O74" s="317">
        <v>1</v>
      </c>
      <c r="P74" s="317">
        <v>1</v>
      </c>
      <c r="Q74" s="318"/>
      <c r="R74"/>
    </row>
    <row r="75" spans="13:18" ht="36.75" customHeight="1" thickBot="1" x14ac:dyDescent="0.3">
      <c r="M75" s="316" t="s">
        <v>660</v>
      </c>
      <c r="N75" s="317">
        <v>1</v>
      </c>
      <c r="O75" s="317">
        <v>1</v>
      </c>
      <c r="P75" s="317">
        <v>1</v>
      </c>
      <c r="Q75" s="318"/>
      <c r="R75"/>
    </row>
    <row r="76" spans="13:18" ht="36.75" customHeight="1" thickBot="1" x14ac:dyDescent="0.3">
      <c r="M76" s="316" t="s">
        <v>637</v>
      </c>
      <c r="N76" s="317">
        <v>1</v>
      </c>
      <c r="O76" s="317">
        <v>1</v>
      </c>
      <c r="P76" s="317"/>
      <c r="Q76" s="318"/>
      <c r="R76"/>
    </row>
    <row r="77" spans="13:18" ht="30.75" customHeight="1" thickBot="1" x14ac:dyDescent="0.3">
      <c r="M77" s="316" t="s">
        <v>638</v>
      </c>
      <c r="N77" s="317">
        <v>2</v>
      </c>
      <c r="O77" s="317">
        <v>2</v>
      </c>
      <c r="P77" s="317">
        <v>1</v>
      </c>
      <c r="Q77" s="318"/>
      <c r="R77"/>
    </row>
    <row r="78" spans="13:18" ht="32.25" customHeight="1" thickBot="1" x14ac:dyDescent="0.3">
      <c r="M78" s="316" t="s">
        <v>639</v>
      </c>
      <c r="N78" s="317">
        <v>2</v>
      </c>
      <c r="O78" s="317"/>
      <c r="P78" s="317"/>
      <c r="Q78" s="318"/>
      <c r="R78"/>
    </row>
    <row r="79" spans="13:18" ht="32.25" customHeight="1" thickBot="1" x14ac:dyDescent="0.3">
      <c r="M79" s="316" t="s">
        <v>640</v>
      </c>
      <c r="N79" s="317">
        <v>2</v>
      </c>
      <c r="O79" s="317"/>
      <c r="P79" s="317">
        <v>2</v>
      </c>
      <c r="Q79" s="318"/>
      <c r="R79"/>
    </row>
    <row r="80" spans="13:18" ht="32.25" customHeight="1" thickBot="1" x14ac:dyDescent="0.3">
      <c r="M80" s="316" t="s">
        <v>641</v>
      </c>
      <c r="N80" s="317">
        <v>1</v>
      </c>
      <c r="O80" s="317"/>
      <c r="P80" s="317">
        <v>1</v>
      </c>
      <c r="Q80" s="318"/>
      <c r="R80"/>
    </row>
    <row r="81" spans="13:18" ht="38.25" customHeight="1" thickBot="1" x14ac:dyDescent="0.3">
      <c r="M81" s="316" t="s">
        <v>642</v>
      </c>
      <c r="N81" s="317">
        <v>4</v>
      </c>
      <c r="O81" s="317">
        <v>1</v>
      </c>
      <c r="P81" s="317"/>
      <c r="Q81" s="318"/>
      <c r="R81"/>
    </row>
    <row r="82" spans="13:18" ht="38.25" customHeight="1" thickBot="1" x14ac:dyDescent="0.3">
      <c r="M82" s="316" t="s">
        <v>643</v>
      </c>
      <c r="N82" s="317">
        <v>1</v>
      </c>
      <c r="O82" s="317"/>
      <c r="P82" s="317">
        <v>3</v>
      </c>
      <c r="Q82" s="318"/>
      <c r="R82"/>
    </row>
    <row r="83" spans="13:18" ht="38.25" customHeight="1" thickBot="1" x14ac:dyDescent="0.3">
      <c r="M83" s="316" t="s">
        <v>644</v>
      </c>
      <c r="N83" s="317"/>
      <c r="O83" s="317"/>
      <c r="P83" s="317"/>
      <c r="Q83" s="318">
        <v>3</v>
      </c>
      <c r="R83"/>
    </row>
    <row r="84" spans="13:18" ht="28.5" customHeight="1" thickBot="1" x14ac:dyDescent="0.3">
      <c r="M84" s="316" t="s">
        <v>645</v>
      </c>
      <c r="N84" s="317">
        <v>1</v>
      </c>
      <c r="O84" s="317"/>
      <c r="P84" s="317"/>
      <c r="Q84" s="318">
        <v>3</v>
      </c>
      <c r="R84"/>
    </row>
    <row r="85" spans="13:18" ht="41.25" customHeight="1" thickBot="1" x14ac:dyDescent="0.3">
      <c r="M85" s="316" t="s">
        <v>646</v>
      </c>
      <c r="N85" s="317">
        <v>1</v>
      </c>
      <c r="O85" s="317"/>
      <c r="P85" s="317">
        <v>2</v>
      </c>
      <c r="Q85" s="318"/>
      <c r="R85"/>
    </row>
    <row r="86" spans="13:18" ht="48" customHeight="1" thickBot="1" x14ac:dyDescent="0.3">
      <c r="M86" s="316" t="s">
        <v>647</v>
      </c>
      <c r="N86" s="317">
        <v>2</v>
      </c>
      <c r="O86" s="317"/>
      <c r="P86" s="317">
        <v>1</v>
      </c>
      <c r="Q86" s="318"/>
      <c r="R86"/>
    </row>
    <row r="87" spans="13:18" ht="16.5" thickBot="1" x14ac:dyDescent="0.3">
      <c r="M87" s="326" t="s">
        <v>648</v>
      </c>
      <c r="N87" s="327">
        <f>SUBTOTAL(9,N71:N86)</f>
        <v>18</v>
      </c>
      <c r="O87" s="328">
        <f>SUBTOTAL(9,O71:O86)</f>
        <v>7</v>
      </c>
      <c r="P87" s="328">
        <f>SUBTOTAL(9,P71:P86)</f>
        <v>15</v>
      </c>
      <c r="Q87" s="329">
        <f>SUBTOTAL(9,Q71:Q86)</f>
        <v>8</v>
      </c>
      <c r="R87"/>
    </row>
    <row r="88" spans="13:18" ht="16.5" thickBot="1" x14ac:dyDescent="0.3">
      <c r="M88" s="333" t="s">
        <v>649</v>
      </c>
      <c r="N88" s="334">
        <f>N87/$C$53</f>
        <v>0.375</v>
      </c>
      <c r="O88" s="334">
        <f t="shared" ref="O88:Q88" si="2">O87/$C$53</f>
        <v>0.14583333333333334</v>
      </c>
      <c r="P88" s="334">
        <f t="shared" si="2"/>
        <v>0.3125</v>
      </c>
      <c r="Q88" s="334">
        <f t="shared" si="2"/>
        <v>0.16666666666666666</v>
      </c>
      <c r="R88" s="324"/>
    </row>
    <row r="91" spans="13:18" ht="15.75" x14ac:dyDescent="0.25">
      <c r="N91" s="354" t="s">
        <v>655</v>
      </c>
      <c r="O91" s="446" t="s">
        <v>656</v>
      </c>
      <c r="P91" s="447" t="s">
        <v>657</v>
      </c>
      <c r="Q91" s="448" t="s">
        <v>658</v>
      </c>
      <c r="R91" s="449" t="s">
        <v>659</v>
      </c>
    </row>
    <row r="92" spans="13:18" ht="15.75" x14ac:dyDescent="0.25">
      <c r="N92" s="355" t="s">
        <v>648</v>
      </c>
      <c r="O92" s="356">
        <f>N87</f>
        <v>18</v>
      </c>
      <c r="P92" s="356">
        <f t="shared" ref="P92:R92" si="3">O87</f>
        <v>7</v>
      </c>
      <c r="Q92" s="356">
        <f t="shared" si="3"/>
        <v>15</v>
      </c>
      <c r="R92" s="356">
        <f t="shared" si="3"/>
        <v>8</v>
      </c>
    </row>
    <row r="93" spans="13:18" ht="31.5" x14ac:dyDescent="0.25">
      <c r="N93" s="357" t="s">
        <v>649</v>
      </c>
      <c r="O93" s="358">
        <f>O92/$C$53</f>
        <v>0.375</v>
      </c>
      <c r="P93" s="358">
        <f t="shared" ref="P93:R93" si="4">P92/$C$53</f>
        <v>0.14583333333333334</v>
      </c>
      <c r="Q93" s="358">
        <f t="shared" si="4"/>
        <v>0.3125</v>
      </c>
      <c r="R93" s="358">
        <f t="shared" si="4"/>
        <v>0.16666666666666666</v>
      </c>
    </row>
    <row r="96" spans="13:18" x14ac:dyDescent="0.25">
      <c r="O96"/>
      <c r="P96"/>
      <c r="Q96"/>
    </row>
    <row r="97" spans="15:17" x14ac:dyDescent="0.25">
      <c r="O97"/>
      <c r="P97"/>
      <c r="Q97"/>
    </row>
    <row r="98" spans="15:17" x14ac:dyDescent="0.25">
      <c r="O98"/>
      <c r="P98"/>
      <c r="Q98"/>
    </row>
    <row r="99" spans="15:17" x14ac:dyDescent="0.25">
      <c r="O99"/>
      <c r="P99"/>
      <c r="Q99"/>
    </row>
    <row r="100" spans="15:17" x14ac:dyDescent="0.25">
      <c r="O100"/>
      <c r="P100"/>
      <c r="Q100"/>
    </row>
    <row r="101" spans="15:17" x14ac:dyDescent="0.25">
      <c r="O101"/>
      <c r="P101"/>
      <c r="Q101"/>
    </row>
    <row r="102" spans="15:17" ht="48" customHeight="1" x14ac:dyDescent="0.25">
      <c r="O102"/>
      <c r="P102"/>
      <c r="Q102"/>
    </row>
    <row r="103" spans="15:17" x14ac:dyDescent="0.25">
      <c r="O103"/>
      <c r="P103"/>
      <c r="Q103"/>
    </row>
    <row r="104" spans="15:17" ht="26.25" customHeight="1" x14ac:dyDescent="0.25">
      <c r="O104"/>
      <c r="P104"/>
      <c r="Q104"/>
    </row>
    <row r="105" spans="15:17" x14ac:dyDescent="0.25">
      <c r="O105"/>
      <c r="P105"/>
      <c r="Q105"/>
    </row>
    <row r="106" spans="15:17" x14ac:dyDescent="0.25">
      <c r="O106"/>
      <c r="P106"/>
      <c r="Q106"/>
    </row>
    <row r="107" spans="15:17" ht="32.25" customHeight="1" x14ac:dyDescent="0.25">
      <c r="O107"/>
      <c r="P107"/>
      <c r="Q107"/>
    </row>
    <row r="108" spans="15:17" ht="31.5" customHeight="1" x14ac:dyDescent="0.25">
      <c r="O108"/>
      <c r="P108"/>
      <c r="Q108"/>
    </row>
    <row r="109" spans="15:17" ht="32.25" customHeight="1" x14ac:dyDescent="0.25">
      <c r="O109"/>
      <c r="P109"/>
      <c r="Q109"/>
    </row>
    <row r="110" spans="15:17" ht="32.25" customHeight="1" x14ac:dyDescent="0.25">
      <c r="O110"/>
      <c r="P110"/>
      <c r="Q110"/>
    </row>
    <row r="111" spans="15:17" x14ac:dyDescent="0.25">
      <c r="O111"/>
      <c r="P111"/>
      <c r="Q111"/>
    </row>
    <row r="112" spans="15:17" x14ac:dyDescent="0.25">
      <c r="O112"/>
      <c r="P112"/>
      <c r="Q112"/>
    </row>
    <row r="113" spans="15:17" ht="48" customHeight="1" x14ac:dyDescent="0.25">
      <c r="O113"/>
      <c r="P113"/>
      <c r="Q113"/>
    </row>
    <row r="114" spans="15:17" ht="22.5" customHeight="1" x14ac:dyDescent="0.25">
      <c r="O114"/>
      <c r="P114"/>
      <c r="Q114"/>
    </row>
    <row r="115" spans="15:17" ht="26.25" customHeight="1" x14ac:dyDescent="0.25">
      <c r="O115"/>
      <c r="P115"/>
      <c r="Q115"/>
    </row>
    <row r="116" spans="15:17" x14ac:dyDescent="0.25">
      <c r="O116"/>
      <c r="P116"/>
      <c r="Q116"/>
    </row>
  </sheetData>
  <dataConsolidate/>
  <mergeCells count="40">
    <mergeCell ref="H3:L3"/>
    <mergeCell ref="N3:R3"/>
    <mergeCell ref="B5:B6"/>
    <mergeCell ref="C5:C6"/>
    <mergeCell ref="B7:B9"/>
    <mergeCell ref="C7:C9"/>
    <mergeCell ref="B2:B4"/>
    <mergeCell ref="C2:C4"/>
    <mergeCell ref="D2:F2"/>
    <mergeCell ref="D3:D4"/>
    <mergeCell ref="E3:E4"/>
    <mergeCell ref="F3:F4"/>
    <mergeCell ref="B18:B22"/>
    <mergeCell ref="C18:C22"/>
    <mergeCell ref="B23:B24"/>
    <mergeCell ref="C23:C24"/>
    <mergeCell ref="B25:B28"/>
    <mergeCell ref="C25:C28"/>
    <mergeCell ref="B11:B12"/>
    <mergeCell ref="C11:C12"/>
    <mergeCell ref="B13:B15"/>
    <mergeCell ref="C13:C15"/>
    <mergeCell ref="B16:B17"/>
    <mergeCell ref="C16:C17"/>
    <mergeCell ref="N69:Q69"/>
    <mergeCell ref="M69:M70"/>
    <mergeCell ref="B29:B30"/>
    <mergeCell ref="C29:C30"/>
    <mergeCell ref="B47:B49"/>
    <mergeCell ref="C47:C49"/>
    <mergeCell ref="B50:B52"/>
    <mergeCell ref="C50:C52"/>
    <mergeCell ref="B36:B39"/>
    <mergeCell ref="C36:C39"/>
    <mergeCell ref="B40:B42"/>
    <mergeCell ref="C40:C42"/>
    <mergeCell ref="B43:B46"/>
    <mergeCell ref="C43:C46"/>
    <mergeCell ref="B31:B35"/>
    <mergeCell ref="C31:C35"/>
  </mergeCells>
  <conditionalFormatting sqref="D5:D52">
    <cfRule type="cellIs" dxfId="16" priority="22" operator="equal">
      <formula>$N$56</formula>
    </cfRule>
    <cfRule type="cellIs" dxfId="15" priority="23" operator="equal">
      <formula>$N$55</formula>
    </cfRule>
    <cfRule type="cellIs" dxfId="14" priority="24" operator="equal">
      <formula>#REF!</formula>
    </cfRule>
    <cfRule type="cellIs" dxfId="13" priority="25" operator="equal">
      <formula>#REF!</formula>
    </cfRule>
    <cfRule type="cellIs" dxfId="12" priority="21" operator="equal">
      <formula>$N$57</formula>
    </cfRule>
  </conditionalFormatting>
  <conditionalFormatting sqref="D59">
    <cfRule type="colorScale" priority="40">
      <colorScale>
        <cfvo type="num" val="1"/>
        <cfvo type="num" val="3"/>
        <cfvo type="num" val="5"/>
        <color rgb="FF00B050"/>
        <color rgb="FFFFC000"/>
        <color rgb="FFFF0000"/>
      </colorScale>
    </cfRule>
  </conditionalFormatting>
  <conditionalFormatting sqref="E5:E52">
    <cfRule type="cellIs" dxfId="11" priority="6" operator="equal">
      <formula>$O$57</formula>
    </cfRule>
    <cfRule type="cellIs" dxfId="10" priority="7" operator="equal">
      <formula>$O$56</formula>
    </cfRule>
    <cfRule type="cellIs" dxfId="9" priority="8" operator="equal">
      <formula>$O$55</formula>
    </cfRule>
    <cfRule type="cellIs" dxfId="8" priority="9" operator="equal">
      <formula>#REF!</formula>
    </cfRule>
    <cfRule type="cellIs" dxfId="7" priority="10" operator="equal">
      <formula>#REF!</formula>
    </cfRule>
  </conditionalFormatting>
  <conditionalFormatting sqref="E59">
    <cfRule type="colorScale" priority="41">
      <colorScale>
        <cfvo type="num" val="1"/>
        <cfvo type="num" val="3"/>
        <cfvo type="num" val="5"/>
        <color rgb="FF00B050"/>
        <color rgb="FFFFC000"/>
        <color rgb="FFFF0000"/>
      </colorScale>
    </cfRule>
  </conditionalFormatting>
  <conditionalFormatting sqref="F5:F24 F30:F52">
    <cfRule type="cellIs" dxfId="6" priority="48" operator="equal">
      <formula>$F$55</formula>
    </cfRule>
    <cfRule type="cellIs" dxfId="5" priority="49" operator="equal">
      <formula>#REF!</formula>
    </cfRule>
    <cfRule type="cellIs" dxfId="4" priority="50" operator="equal">
      <formula>#REF!</formula>
    </cfRule>
  </conditionalFormatting>
  <conditionalFormatting sqref="F5:F52">
    <cfRule type="cellIs" dxfId="3" priority="47" operator="equal">
      <formula>$F$56</formula>
    </cfRule>
  </conditionalFormatting>
  <conditionalFormatting sqref="F25:F29">
    <cfRule type="cellIs" dxfId="2" priority="2567" operator="equal">
      <formula>#REF!</formula>
    </cfRule>
    <cfRule type="cellIs" dxfId="1" priority="2565" operator="equal">
      <formula>$F$55</formula>
    </cfRule>
    <cfRule type="cellIs" dxfId="0" priority="2566" operator="equal">
      <formula>#REF!</formula>
    </cfRule>
  </conditionalFormatting>
  <dataValidations count="3">
    <dataValidation type="list" allowBlank="1" showInputMessage="1" showErrorMessage="1" sqref="D5:D52" xr:uid="{D876AC83-7CEE-4E22-B276-5378759CCD19}">
      <formula1>$D$59:$D$63</formula1>
    </dataValidation>
    <dataValidation type="list" allowBlank="1" showInputMessage="1" showErrorMessage="1" sqref="F5:F52" xr:uid="{121BF68E-EA96-41E8-9659-522CEC05FA49}">
      <formula1>$F$59:$F$62</formula1>
    </dataValidation>
    <dataValidation type="list" allowBlank="1" showInputMessage="1" showErrorMessage="1" sqref="E5:E52" xr:uid="{D8778C5E-1267-43C2-B564-6C70D1790833}">
      <formula1>$E$59:$E$63</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sheetPr>
    <tabColor rgb="FFFFFF00"/>
  </sheetPr>
  <dimension ref="B1:W55"/>
  <sheetViews>
    <sheetView topLeftCell="G1" workbookViewId="0">
      <selection activeCell="I20" sqref="I20:L32"/>
    </sheetView>
  </sheetViews>
  <sheetFormatPr baseColWidth="10" defaultRowHeight="15" x14ac:dyDescent="0.25"/>
  <cols>
    <col min="2" max="2" width="36.7109375" style="378" customWidth="1"/>
    <col min="3" max="3" width="7.85546875" customWidth="1"/>
    <col min="4" max="4" width="8.140625" customWidth="1"/>
    <col min="5" max="5" width="9.85546875" customWidth="1"/>
    <col min="6" max="6" width="30.7109375" customWidth="1"/>
    <col min="9" max="9" width="29.7109375" customWidth="1"/>
    <col min="12" max="12" width="30.7109375" customWidth="1"/>
    <col min="13" max="13" width="11.42578125" customWidth="1"/>
    <col min="16" max="16" width="40.85546875" customWidth="1"/>
    <col min="17" max="17" width="23" customWidth="1"/>
    <col min="18" max="18" width="26.85546875" customWidth="1"/>
    <col min="22" max="22" width="23" customWidth="1"/>
  </cols>
  <sheetData>
    <row r="1" spans="2:18" x14ac:dyDescent="0.25">
      <c r="H1" s="421"/>
      <c r="I1" s="421"/>
      <c r="J1" s="421"/>
      <c r="K1" s="421"/>
      <c r="L1" s="421"/>
      <c r="P1" s="422"/>
      <c r="Q1" s="422"/>
    </row>
    <row r="2" spans="2:18" ht="16.5" thickBot="1" x14ac:dyDescent="0.3">
      <c r="H2" s="421"/>
      <c r="I2" s="421"/>
      <c r="J2" s="421"/>
      <c r="K2" s="421"/>
      <c r="L2" s="421"/>
      <c r="P2" s="434" t="s">
        <v>849</v>
      </c>
      <c r="Q2" s="423" t="s">
        <v>628</v>
      </c>
    </row>
    <row r="3" spans="2:18" s="421" customFormat="1" ht="28.5" customHeight="1" thickBot="1" x14ac:dyDescent="0.3">
      <c r="B3" s="699" t="s">
        <v>673</v>
      </c>
      <c r="C3" s="699"/>
      <c r="D3" s="699"/>
      <c r="E3" s="699"/>
      <c r="F3" s="699"/>
      <c r="P3" s="426" t="s">
        <v>81</v>
      </c>
      <c r="Q3" s="424">
        <v>32</v>
      </c>
      <c r="R3" s="425"/>
    </row>
    <row r="4" spans="2:18" s="421" customFormat="1" ht="28.5" customHeight="1" thickBot="1" x14ac:dyDescent="0.3">
      <c r="B4" s="388" t="s">
        <v>629</v>
      </c>
      <c r="C4" s="379">
        <f t="shared" ref="C4:C17" si="0">SUM(D4:E4)</f>
        <v>2</v>
      </c>
      <c r="D4" s="379">
        <v>2</v>
      </c>
      <c r="E4" s="379">
        <v>0</v>
      </c>
      <c r="F4" s="380" t="s">
        <v>665</v>
      </c>
      <c r="O4" s="427"/>
      <c r="P4" s="426" t="s">
        <v>85</v>
      </c>
      <c r="Q4" s="430">
        <v>1</v>
      </c>
    </row>
    <row r="5" spans="2:18" s="421" customFormat="1" ht="22.5" customHeight="1" thickBot="1" x14ac:dyDescent="0.3">
      <c r="B5" s="381" t="s">
        <v>630</v>
      </c>
      <c r="C5" s="379">
        <f t="shared" si="0"/>
        <v>3</v>
      </c>
      <c r="D5" s="379">
        <v>2</v>
      </c>
      <c r="E5" s="379">
        <v>1</v>
      </c>
      <c r="F5" s="382" t="s">
        <v>666</v>
      </c>
      <c r="O5" s="427"/>
      <c r="P5" s="431" t="s">
        <v>87</v>
      </c>
      <c r="Q5" s="429">
        <v>1</v>
      </c>
    </row>
    <row r="6" spans="2:18" s="421" customFormat="1" ht="21.75" customHeight="1" thickBot="1" x14ac:dyDescent="0.3">
      <c r="B6" s="381" t="s">
        <v>660</v>
      </c>
      <c r="C6" s="379">
        <f t="shared" si="0"/>
        <v>2</v>
      </c>
      <c r="D6" s="379">
        <v>1</v>
      </c>
      <c r="E6" s="379">
        <v>1</v>
      </c>
      <c r="F6" s="382" t="s">
        <v>668</v>
      </c>
      <c r="O6" s="427"/>
      <c r="P6" s="431" t="s">
        <v>841</v>
      </c>
      <c r="Q6" s="429">
        <v>10</v>
      </c>
    </row>
    <row r="7" spans="2:18" s="421" customFormat="1" ht="21" customHeight="1" thickBot="1" x14ac:dyDescent="0.3">
      <c r="B7" s="381" t="s">
        <v>637</v>
      </c>
      <c r="C7" s="379">
        <f t="shared" si="0"/>
        <v>3</v>
      </c>
      <c r="D7" s="379">
        <v>2</v>
      </c>
      <c r="E7" s="379">
        <v>1</v>
      </c>
      <c r="F7" s="382" t="s">
        <v>668</v>
      </c>
      <c r="O7" s="427"/>
      <c r="P7" s="431" t="s">
        <v>848</v>
      </c>
      <c r="Q7" s="429">
        <v>4</v>
      </c>
    </row>
    <row r="8" spans="2:18" s="421" customFormat="1" ht="21" customHeight="1" thickBot="1" x14ac:dyDescent="0.3">
      <c r="B8" s="381" t="s">
        <v>638</v>
      </c>
      <c r="C8" s="379">
        <f t="shared" si="0"/>
        <v>5</v>
      </c>
      <c r="D8" s="379">
        <v>5</v>
      </c>
      <c r="E8" s="379">
        <v>0</v>
      </c>
      <c r="F8" s="382" t="s">
        <v>672</v>
      </c>
      <c r="O8" s="427"/>
      <c r="P8" s="431" t="s">
        <v>850</v>
      </c>
      <c r="Q8" s="429">
        <v>5</v>
      </c>
    </row>
    <row r="9" spans="2:18" ht="24.75" customHeight="1" thickBot="1" x14ac:dyDescent="0.3">
      <c r="B9" s="381" t="s">
        <v>639</v>
      </c>
      <c r="C9" s="379">
        <f t="shared" si="0"/>
        <v>2</v>
      </c>
      <c r="D9" s="379">
        <v>2</v>
      </c>
      <c r="E9" s="379">
        <v>0</v>
      </c>
      <c r="F9" s="382" t="s">
        <v>669</v>
      </c>
      <c r="O9" s="428"/>
      <c r="P9" s="433" t="s">
        <v>648</v>
      </c>
      <c r="Q9" s="432">
        <f>SUM(Q3:Q8)</f>
        <v>53</v>
      </c>
    </row>
    <row r="10" spans="2:18" ht="15" customHeight="1" thickBot="1" x14ac:dyDescent="0.3">
      <c r="B10" s="381" t="s">
        <v>640</v>
      </c>
      <c r="C10" s="379">
        <f t="shared" si="0"/>
        <v>4</v>
      </c>
      <c r="D10" s="379">
        <v>2</v>
      </c>
      <c r="E10" s="379">
        <v>2</v>
      </c>
      <c r="F10" s="382" t="s">
        <v>670</v>
      </c>
    </row>
    <row r="11" spans="2:18" ht="15" customHeight="1" thickBot="1" x14ac:dyDescent="0.3">
      <c r="B11" s="381" t="s">
        <v>641</v>
      </c>
      <c r="C11" s="379">
        <f t="shared" si="0"/>
        <v>2</v>
      </c>
      <c r="D11" s="379">
        <v>1</v>
      </c>
      <c r="E11" s="379">
        <v>1</v>
      </c>
      <c r="F11" s="382" t="s">
        <v>670</v>
      </c>
    </row>
    <row r="12" spans="2:18" ht="15" customHeight="1" thickBot="1" x14ac:dyDescent="0.3">
      <c r="B12" s="381" t="s">
        <v>642</v>
      </c>
      <c r="C12" s="379">
        <v>5</v>
      </c>
      <c r="D12" s="379">
        <v>4</v>
      </c>
      <c r="E12" s="379">
        <v>0</v>
      </c>
      <c r="F12" s="382" t="s">
        <v>671</v>
      </c>
    </row>
    <row r="13" spans="2:18" ht="15" customHeight="1" thickBot="1" x14ac:dyDescent="0.3">
      <c r="B13" s="381" t="s">
        <v>643</v>
      </c>
      <c r="C13" s="379">
        <f t="shared" si="0"/>
        <v>4</v>
      </c>
      <c r="D13" s="379">
        <v>3</v>
      </c>
      <c r="E13" s="379">
        <v>1</v>
      </c>
      <c r="F13" s="382" t="s">
        <v>677</v>
      </c>
    </row>
    <row r="14" spans="2:18" ht="15" customHeight="1" thickBot="1" x14ac:dyDescent="0.3">
      <c r="B14" s="381" t="s">
        <v>644</v>
      </c>
      <c r="C14" s="379">
        <f t="shared" si="0"/>
        <v>3</v>
      </c>
      <c r="D14" s="379">
        <v>1</v>
      </c>
      <c r="E14" s="379">
        <v>2</v>
      </c>
      <c r="F14" s="382" t="s">
        <v>678</v>
      </c>
    </row>
    <row r="15" spans="2:18" ht="15" customHeight="1" thickBot="1" x14ac:dyDescent="0.3">
      <c r="B15" s="383" t="s">
        <v>645</v>
      </c>
      <c r="C15" s="379">
        <f t="shared" si="0"/>
        <v>4</v>
      </c>
      <c r="D15" s="379">
        <v>4</v>
      </c>
      <c r="E15" s="379">
        <v>0</v>
      </c>
      <c r="F15" s="382" t="s">
        <v>678</v>
      </c>
    </row>
    <row r="16" spans="2:18" ht="15" customHeight="1" thickBot="1" x14ac:dyDescent="0.3">
      <c r="B16" s="381" t="s">
        <v>646</v>
      </c>
      <c r="C16" s="379">
        <f t="shared" si="0"/>
        <v>3</v>
      </c>
      <c r="D16" s="379">
        <v>3</v>
      </c>
      <c r="E16" s="379">
        <v>0</v>
      </c>
      <c r="F16" s="382" t="s">
        <v>667</v>
      </c>
    </row>
    <row r="17" spans="2:12" ht="15" customHeight="1" thickBot="1" x14ac:dyDescent="0.3">
      <c r="B17" s="381" t="s">
        <v>647</v>
      </c>
      <c r="C17" s="379">
        <f t="shared" si="0"/>
        <v>3</v>
      </c>
      <c r="D17" s="379">
        <v>2</v>
      </c>
      <c r="E17" s="379">
        <v>1</v>
      </c>
      <c r="F17" s="382" t="s">
        <v>457</v>
      </c>
    </row>
    <row r="18" spans="2:12" ht="17.25" thickBot="1" x14ac:dyDescent="0.3">
      <c r="B18" s="384" t="s">
        <v>648</v>
      </c>
      <c r="C18" s="379">
        <f>SUM(C4:C17)</f>
        <v>45</v>
      </c>
      <c r="D18" s="2"/>
      <c r="E18" s="2"/>
    </row>
    <row r="19" spans="2:12" ht="15.75" thickBot="1" x14ac:dyDescent="0.3"/>
    <row r="20" spans="2:12" ht="15.75" thickBot="1" x14ac:dyDescent="0.3">
      <c r="I20" s="699" t="s">
        <v>663</v>
      </c>
      <c r="J20" s="699"/>
      <c r="K20" s="699"/>
      <c r="L20" s="699"/>
    </row>
    <row r="21" spans="2:12" ht="15.75" thickBot="1" x14ac:dyDescent="0.3">
      <c r="I21" s="699" t="s">
        <v>902</v>
      </c>
      <c r="J21" s="699"/>
      <c r="K21" s="699"/>
      <c r="L21" s="699"/>
    </row>
    <row r="22" spans="2:12" ht="15.75" thickBot="1" x14ac:dyDescent="0.3">
      <c r="I22" s="703" t="s">
        <v>618</v>
      </c>
      <c r="J22" s="703" t="s">
        <v>676</v>
      </c>
      <c r="K22" s="700" t="s">
        <v>675</v>
      </c>
      <c r="L22" s="702" t="s">
        <v>664</v>
      </c>
    </row>
    <row r="23" spans="2:12" ht="15.75" thickBot="1" x14ac:dyDescent="0.3">
      <c r="I23" s="703"/>
      <c r="J23" s="703"/>
      <c r="K23" s="701"/>
      <c r="L23" s="702"/>
    </row>
    <row r="24" spans="2:12" ht="29.25" customHeight="1" thickBot="1" x14ac:dyDescent="0.3">
      <c r="I24" s="381" t="s">
        <v>630</v>
      </c>
      <c r="J24" s="379">
        <f t="shared" ref="J24:J31" si="1">SUM(K24:K24)</f>
        <v>1</v>
      </c>
      <c r="K24" s="379">
        <v>1</v>
      </c>
      <c r="L24" s="382" t="s">
        <v>666</v>
      </c>
    </row>
    <row r="25" spans="2:12" ht="31.5" customHeight="1" thickBot="1" x14ac:dyDescent="0.3">
      <c r="I25" s="381" t="s">
        <v>632</v>
      </c>
      <c r="J25" s="379">
        <f t="shared" si="1"/>
        <v>1</v>
      </c>
      <c r="K25" s="379">
        <v>1</v>
      </c>
      <c r="L25" s="382" t="s">
        <v>295</v>
      </c>
    </row>
    <row r="26" spans="2:12" ht="22.5" customHeight="1" thickBot="1" x14ac:dyDescent="0.3">
      <c r="I26" s="381" t="s">
        <v>660</v>
      </c>
      <c r="J26" s="379">
        <f t="shared" si="1"/>
        <v>1</v>
      </c>
      <c r="K26" s="379">
        <v>1</v>
      </c>
      <c r="L26" s="382" t="s">
        <v>668</v>
      </c>
    </row>
    <row r="27" spans="2:12" ht="22.5" customHeight="1" thickBot="1" x14ac:dyDescent="0.3">
      <c r="I27" s="381" t="s">
        <v>640</v>
      </c>
      <c r="J27" s="379">
        <f t="shared" si="1"/>
        <v>2</v>
      </c>
      <c r="K27" s="379">
        <v>2</v>
      </c>
      <c r="L27" s="382" t="s">
        <v>670</v>
      </c>
    </row>
    <row r="28" spans="2:12" ht="22.5" customHeight="1" thickBot="1" x14ac:dyDescent="0.3">
      <c r="I28" s="381" t="s">
        <v>641</v>
      </c>
      <c r="J28" s="379">
        <f t="shared" si="1"/>
        <v>1</v>
      </c>
      <c r="K28" s="379">
        <v>1</v>
      </c>
      <c r="L28" s="382" t="s">
        <v>670</v>
      </c>
    </row>
    <row r="29" spans="2:12" ht="22.5" customHeight="1" thickBot="1" x14ac:dyDescent="0.3">
      <c r="I29" s="381" t="s">
        <v>643</v>
      </c>
      <c r="J29" s="379">
        <f t="shared" si="1"/>
        <v>1</v>
      </c>
      <c r="K29" s="379">
        <v>1</v>
      </c>
      <c r="L29" s="382" t="s">
        <v>679</v>
      </c>
    </row>
    <row r="30" spans="2:12" ht="22.5" customHeight="1" thickBot="1" x14ac:dyDescent="0.3">
      <c r="I30" s="381" t="s">
        <v>644</v>
      </c>
      <c r="J30" s="379">
        <f t="shared" si="1"/>
        <v>2</v>
      </c>
      <c r="K30" s="379">
        <v>2</v>
      </c>
      <c r="L30" s="382" t="s">
        <v>435</v>
      </c>
    </row>
    <row r="31" spans="2:12" ht="17.25" thickBot="1" x14ac:dyDescent="0.3">
      <c r="I31" s="381" t="s">
        <v>647</v>
      </c>
      <c r="J31" s="379">
        <f t="shared" si="1"/>
        <v>1</v>
      </c>
      <c r="K31" s="379">
        <v>1</v>
      </c>
      <c r="L31" s="382" t="s">
        <v>457</v>
      </c>
    </row>
    <row r="32" spans="2:12" ht="17.25" thickBot="1" x14ac:dyDescent="0.3">
      <c r="I32" s="384" t="s">
        <v>648</v>
      </c>
      <c r="J32" s="379">
        <f>SUM(J24:J31)</f>
        <v>10</v>
      </c>
      <c r="K32" s="2"/>
    </row>
    <row r="34" spans="18:23" ht="15.75" thickBot="1" x14ac:dyDescent="0.3"/>
    <row r="35" spans="18:23" ht="15.75" thickBot="1" x14ac:dyDescent="0.3">
      <c r="R35" s="692" t="s">
        <v>663</v>
      </c>
      <c r="S35" s="693"/>
      <c r="T35" s="693"/>
      <c r="U35" s="693"/>
      <c r="V35" s="694"/>
      <c r="W35" s="377"/>
    </row>
    <row r="36" spans="18:23" ht="15.75" thickBot="1" x14ac:dyDescent="0.3">
      <c r="R36" s="692" t="s">
        <v>904</v>
      </c>
      <c r="S36" s="693"/>
      <c r="T36" s="693"/>
      <c r="U36" s="693"/>
      <c r="V36" s="694"/>
      <c r="W36" s="377"/>
    </row>
    <row r="37" spans="18:23" ht="22.5" customHeight="1" x14ac:dyDescent="0.25">
      <c r="R37" s="695" t="s">
        <v>618</v>
      </c>
      <c r="S37" s="695" t="s">
        <v>676</v>
      </c>
      <c r="T37" s="695" t="s">
        <v>905</v>
      </c>
      <c r="U37" s="695" t="s">
        <v>675</v>
      </c>
      <c r="V37" s="697" t="s">
        <v>664</v>
      </c>
      <c r="W37" s="377"/>
    </row>
    <row r="38" spans="18:23" ht="15.75" thickBot="1" x14ac:dyDescent="0.3">
      <c r="R38" s="696"/>
      <c r="S38" s="696"/>
      <c r="T38" s="696"/>
      <c r="U38" s="696"/>
      <c r="V38" s="698"/>
      <c r="W38" s="377"/>
    </row>
    <row r="39" spans="18:23" ht="35.25" customHeight="1" thickBot="1" x14ac:dyDescent="0.3">
      <c r="R39" s="441" t="s">
        <v>629</v>
      </c>
      <c r="S39" s="436">
        <v>2</v>
      </c>
      <c r="T39" s="436">
        <v>2</v>
      </c>
      <c r="U39" s="436">
        <v>0</v>
      </c>
      <c r="V39" s="438" t="s">
        <v>665</v>
      </c>
      <c r="W39" s="377"/>
    </row>
    <row r="40" spans="18:23" ht="39" thickBot="1" x14ac:dyDescent="0.3">
      <c r="R40" s="441" t="s">
        <v>630</v>
      </c>
      <c r="S40" s="436">
        <v>3</v>
      </c>
      <c r="T40" s="436">
        <v>2</v>
      </c>
      <c r="U40" s="436">
        <v>1</v>
      </c>
      <c r="V40" s="439" t="s">
        <v>666</v>
      </c>
      <c r="W40" s="377"/>
    </row>
    <row r="41" spans="18:23" ht="26.25" thickBot="1" x14ac:dyDescent="0.3">
      <c r="R41" s="441" t="s">
        <v>631</v>
      </c>
      <c r="S41" s="436">
        <v>1</v>
      </c>
      <c r="T41" s="436">
        <v>1</v>
      </c>
      <c r="U41" s="436">
        <v>0</v>
      </c>
      <c r="V41" s="439" t="s">
        <v>667</v>
      </c>
      <c r="W41" s="377"/>
    </row>
    <row r="42" spans="18:23" ht="26.25" thickBot="1" x14ac:dyDescent="0.3">
      <c r="R42" s="441" t="s">
        <v>632</v>
      </c>
      <c r="S42" s="436">
        <v>1</v>
      </c>
      <c r="T42" s="436">
        <v>1</v>
      </c>
      <c r="U42" s="436">
        <v>1</v>
      </c>
      <c r="V42" s="439" t="s">
        <v>295</v>
      </c>
      <c r="W42" s="377"/>
    </row>
    <row r="43" spans="18:23" ht="26.25" thickBot="1" x14ac:dyDescent="0.3">
      <c r="R43" s="441" t="s">
        <v>660</v>
      </c>
      <c r="S43" s="436">
        <v>3</v>
      </c>
      <c r="T43" s="436">
        <v>2</v>
      </c>
      <c r="U43" s="436">
        <v>1</v>
      </c>
      <c r="V43" s="439" t="s">
        <v>668</v>
      </c>
      <c r="W43" s="377"/>
    </row>
    <row r="44" spans="18:23" ht="26.25" thickBot="1" x14ac:dyDescent="0.3">
      <c r="R44" s="441" t="s">
        <v>637</v>
      </c>
      <c r="S44" s="436">
        <v>2</v>
      </c>
      <c r="T44" s="436">
        <v>2</v>
      </c>
      <c r="U44" s="436">
        <v>0</v>
      </c>
      <c r="V44" s="439" t="s">
        <v>668</v>
      </c>
      <c r="W44" s="377"/>
    </row>
    <row r="45" spans="18:23" ht="26.25" thickBot="1" x14ac:dyDescent="0.3">
      <c r="R45" s="441" t="s">
        <v>638</v>
      </c>
      <c r="S45" s="436">
        <v>5</v>
      </c>
      <c r="T45" s="436">
        <v>5</v>
      </c>
      <c r="U45" s="436">
        <v>0</v>
      </c>
      <c r="V45" s="439" t="s">
        <v>672</v>
      </c>
      <c r="W45" s="377"/>
    </row>
    <row r="46" spans="18:23" ht="26.25" thickBot="1" x14ac:dyDescent="0.3">
      <c r="R46" s="441" t="s">
        <v>639</v>
      </c>
      <c r="S46" s="436">
        <v>2</v>
      </c>
      <c r="T46" s="436">
        <v>2</v>
      </c>
      <c r="U46" s="436">
        <v>0</v>
      </c>
      <c r="V46" s="439" t="s">
        <v>669</v>
      </c>
      <c r="W46" s="377"/>
    </row>
    <row r="47" spans="18:23" ht="26.25" thickBot="1" x14ac:dyDescent="0.3">
      <c r="R47" s="441" t="s">
        <v>640</v>
      </c>
      <c r="S47" s="436">
        <v>4</v>
      </c>
      <c r="T47" s="436">
        <v>2</v>
      </c>
      <c r="U47" s="436">
        <v>2</v>
      </c>
      <c r="V47" s="439" t="s">
        <v>670</v>
      </c>
      <c r="W47" s="377"/>
    </row>
    <row r="48" spans="18:23" ht="26.25" thickBot="1" x14ac:dyDescent="0.3">
      <c r="R48" s="441" t="s">
        <v>641</v>
      </c>
      <c r="S48" s="436">
        <v>2</v>
      </c>
      <c r="T48" s="436">
        <v>1</v>
      </c>
      <c r="U48" s="436">
        <v>1</v>
      </c>
      <c r="V48" s="439" t="s">
        <v>670</v>
      </c>
      <c r="W48" s="377"/>
    </row>
    <row r="49" spans="18:23" ht="26.25" thickBot="1" x14ac:dyDescent="0.3">
      <c r="R49" s="441" t="s">
        <v>642</v>
      </c>
      <c r="S49" s="436">
        <v>5</v>
      </c>
      <c r="T49" s="436">
        <v>5</v>
      </c>
      <c r="U49" s="436">
        <v>0</v>
      </c>
      <c r="V49" s="439" t="s">
        <v>671</v>
      </c>
      <c r="W49" s="377"/>
    </row>
    <row r="50" spans="18:23" ht="15.75" thickBot="1" x14ac:dyDescent="0.3">
      <c r="R50" s="441" t="s">
        <v>643</v>
      </c>
      <c r="S50" s="436">
        <v>4</v>
      </c>
      <c r="T50" s="436">
        <v>3</v>
      </c>
      <c r="U50" s="436">
        <v>1</v>
      </c>
      <c r="V50" s="439" t="s">
        <v>677</v>
      </c>
      <c r="W50" s="377"/>
    </row>
    <row r="51" spans="18:23" ht="15.75" thickBot="1" x14ac:dyDescent="0.3">
      <c r="R51" s="441" t="s">
        <v>644</v>
      </c>
      <c r="S51" s="436">
        <v>3</v>
      </c>
      <c r="T51" s="436">
        <v>1</v>
      </c>
      <c r="U51" s="436">
        <v>2</v>
      </c>
      <c r="V51" s="439" t="s">
        <v>678</v>
      </c>
      <c r="W51" s="377"/>
    </row>
    <row r="52" spans="18:23" ht="15.75" thickBot="1" x14ac:dyDescent="0.3">
      <c r="R52" s="442" t="s">
        <v>645</v>
      </c>
      <c r="S52" s="436">
        <v>4</v>
      </c>
      <c r="T52" s="436">
        <v>4</v>
      </c>
      <c r="U52" s="436">
        <v>0</v>
      </c>
      <c r="V52" s="439" t="s">
        <v>678</v>
      </c>
      <c r="W52" s="377"/>
    </row>
    <row r="53" spans="18:23" ht="26.25" thickBot="1" x14ac:dyDescent="0.3">
      <c r="R53" s="441" t="s">
        <v>646</v>
      </c>
      <c r="S53" s="436">
        <v>3</v>
      </c>
      <c r="T53" s="436">
        <v>3</v>
      </c>
      <c r="U53" s="436">
        <v>0</v>
      </c>
      <c r="V53" s="439" t="s">
        <v>667</v>
      </c>
      <c r="W53" s="377"/>
    </row>
    <row r="54" spans="18:23" ht="26.25" thickBot="1" x14ac:dyDescent="0.3">
      <c r="R54" s="441" t="s">
        <v>647</v>
      </c>
      <c r="S54" s="436">
        <v>3</v>
      </c>
      <c r="T54" s="436">
        <v>2</v>
      </c>
      <c r="U54" s="436">
        <v>1</v>
      </c>
      <c r="V54" s="439" t="s">
        <v>457</v>
      </c>
      <c r="W54" s="377"/>
    </row>
    <row r="55" spans="18:23" ht="15.75" thickBot="1" x14ac:dyDescent="0.3">
      <c r="R55" s="440" t="s">
        <v>648</v>
      </c>
      <c r="S55" s="436">
        <v>48</v>
      </c>
      <c r="T55" s="436">
        <v>38</v>
      </c>
      <c r="U55" s="436">
        <v>10</v>
      </c>
      <c r="V55" s="437"/>
      <c r="W55" s="377"/>
    </row>
  </sheetData>
  <mergeCells count="14">
    <mergeCell ref="B3:F3"/>
    <mergeCell ref="K22:K23"/>
    <mergeCell ref="L22:L23"/>
    <mergeCell ref="I20:L20"/>
    <mergeCell ref="I21:L21"/>
    <mergeCell ref="I22:I23"/>
    <mergeCell ref="J22:J23"/>
    <mergeCell ref="R35:V35"/>
    <mergeCell ref="R36:V36"/>
    <mergeCell ref="R37:R38"/>
    <mergeCell ref="S37:S38"/>
    <mergeCell ref="T37:T38"/>
    <mergeCell ref="U37:U38"/>
    <mergeCell ref="V37:V3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zoomScale="130" zoomScaleNormal="130" workbookViewId="0">
      <selection activeCell="E1" sqref="E1"/>
    </sheetView>
  </sheetViews>
  <sheetFormatPr baseColWidth="10" defaultRowHeight="15" x14ac:dyDescent="0.2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x14ac:dyDescent="0.3"/>
    <row r="3" spans="1:9" ht="27" customHeight="1" thickBot="1" x14ac:dyDescent="0.3">
      <c r="A3" s="86" t="s">
        <v>151</v>
      </c>
      <c r="B3" s="706" t="s">
        <v>152</v>
      </c>
      <c r="C3" s="706"/>
      <c r="D3" s="704" t="s">
        <v>153</v>
      </c>
      <c r="E3" s="705"/>
      <c r="F3" s="188" t="s">
        <v>154</v>
      </c>
      <c r="H3" s="185" t="s">
        <v>230</v>
      </c>
    </row>
    <row r="4" spans="1:9" ht="39" customHeight="1" x14ac:dyDescent="0.25">
      <c r="A4" s="707" t="str">
        <f>'MAPA RIESGOS UAEOS'!O10</f>
        <v>Revisión, actualización y  desarrollo del proceso de Pensamiento y Direccionamiento Estratégico, para la formulación e implementación de la Planeación Estratégica Institucional.</v>
      </c>
      <c r="B4" s="709" t="s">
        <v>35</v>
      </c>
      <c r="C4" s="711">
        <v>0.2</v>
      </c>
      <c r="D4" s="709" t="s">
        <v>155</v>
      </c>
      <c r="E4" s="713">
        <v>0.4</v>
      </c>
      <c r="F4" s="189">
        <f>C4*E4</f>
        <v>8.0000000000000016E-2</v>
      </c>
      <c r="H4" s="191">
        <f>40%*20%</f>
        <v>8.0000000000000016E-2</v>
      </c>
      <c r="I4" s="115"/>
    </row>
    <row r="5" spans="1:9" ht="39" customHeight="1" x14ac:dyDescent="0.25">
      <c r="A5" s="707"/>
      <c r="B5" s="710"/>
      <c r="C5" s="712"/>
      <c r="D5" s="710"/>
      <c r="E5" s="713"/>
      <c r="F5" s="189">
        <f>C4-F4</f>
        <v>0.12</v>
      </c>
      <c r="H5" s="174"/>
      <c r="I5" s="115"/>
    </row>
    <row r="6" spans="1:9" ht="34.5" customHeight="1" x14ac:dyDescent="0.25">
      <c r="A6" s="708"/>
      <c r="B6" s="714" t="s">
        <v>167</v>
      </c>
      <c r="C6" s="716">
        <f>C4-H4</f>
        <v>0.12</v>
      </c>
      <c r="D6" s="718"/>
      <c r="E6" s="713">
        <v>0.4</v>
      </c>
      <c r="F6" s="190">
        <f>C6*E6</f>
        <v>4.8000000000000001E-2</v>
      </c>
      <c r="H6" s="185" t="s">
        <v>244</v>
      </c>
    </row>
    <row r="7" spans="1:9" ht="34.5" customHeight="1" x14ac:dyDescent="0.25">
      <c r="A7" s="708"/>
      <c r="B7" s="715"/>
      <c r="C7" s="717"/>
      <c r="D7" s="719"/>
      <c r="E7" s="713"/>
      <c r="F7" s="190">
        <f>C6-F6</f>
        <v>7.1999999999999995E-2</v>
      </c>
      <c r="H7" s="191">
        <f>C6*E6</f>
        <v>4.8000000000000001E-2</v>
      </c>
    </row>
    <row r="8" spans="1:9" ht="25.5" customHeight="1" x14ac:dyDescent="0.25">
      <c r="A8" s="708"/>
      <c r="B8" s="110" t="s">
        <v>156</v>
      </c>
      <c r="C8" s="111">
        <v>1</v>
      </c>
      <c r="D8" s="110" t="s">
        <v>214</v>
      </c>
      <c r="E8" s="108"/>
      <c r="F8" s="112"/>
    </row>
    <row r="9" spans="1:9" ht="27" customHeight="1" x14ac:dyDescent="0.25">
      <c r="A9" s="708"/>
      <c r="B9" s="107" t="s">
        <v>168</v>
      </c>
      <c r="C9" s="116">
        <v>1</v>
      </c>
      <c r="D9" s="108"/>
      <c r="E9" s="108"/>
      <c r="F9" s="109"/>
    </row>
    <row r="10" spans="1:9" ht="16.5" thickBot="1" x14ac:dyDescent="0.3">
      <c r="A10" s="93"/>
      <c r="B10" s="113"/>
      <c r="C10" s="113"/>
      <c r="D10" s="113"/>
      <c r="E10" s="113"/>
      <c r="F10" s="114"/>
    </row>
    <row r="11" spans="1:9" ht="15.75" thickBot="1" x14ac:dyDescent="0.3"/>
    <row r="12" spans="1:9" ht="30.75" customHeight="1" thickBot="1" x14ac:dyDescent="0.3">
      <c r="A12" s="86" t="s">
        <v>151</v>
      </c>
      <c r="B12" s="706" t="s">
        <v>152</v>
      </c>
      <c r="C12" s="706"/>
      <c r="D12" s="704" t="s">
        <v>153</v>
      </c>
      <c r="E12" s="704"/>
      <c r="F12" s="87" t="s">
        <v>154</v>
      </c>
      <c r="H12" s="122" t="s">
        <v>249</v>
      </c>
    </row>
    <row r="13" spans="1:9" ht="32.25" customHeight="1" x14ac:dyDescent="0.25">
      <c r="A13" s="707" t="s">
        <v>270</v>
      </c>
      <c r="B13" s="709" t="s">
        <v>35</v>
      </c>
      <c r="C13" s="711">
        <v>0.2</v>
      </c>
      <c r="D13" s="709" t="s">
        <v>155</v>
      </c>
      <c r="E13" s="711">
        <v>0.4</v>
      </c>
      <c r="F13" s="172">
        <f>C13*E13</f>
        <v>8.0000000000000016E-2</v>
      </c>
      <c r="H13" s="115">
        <f>40%*40%</f>
        <v>0.16000000000000003</v>
      </c>
      <c r="I13" s="115"/>
    </row>
    <row r="14" spans="1:9" ht="32.25" customHeight="1" x14ac:dyDescent="0.25">
      <c r="A14" s="707"/>
      <c r="B14" s="710"/>
      <c r="C14" s="712"/>
      <c r="D14" s="710"/>
      <c r="E14" s="712"/>
      <c r="F14" s="172">
        <f>C13-F13</f>
        <v>0.12</v>
      </c>
      <c r="H14" s="115"/>
      <c r="I14" s="115"/>
    </row>
    <row r="15" spans="1:9" ht="32.25" customHeight="1" x14ac:dyDescent="0.25">
      <c r="A15" s="708"/>
      <c r="B15" s="107" t="s">
        <v>167</v>
      </c>
      <c r="C15" s="180">
        <f>F14</f>
        <v>0.12</v>
      </c>
      <c r="D15" s="179"/>
      <c r="E15" s="108"/>
      <c r="F15" s="109"/>
    </row>
    <row r="16" spans="1:9" ht="32.25" customHeight="1" x14ac:dyDescent="0.25">
      <c r="A16" s="708"/>
      <c r="B16" s="110" t="s">
        <v>156</v>
      </c>
      <c r="C16" s="111">
        <v>1</v>
      </c>
      <c r="D16" s="110" t="s">
        <v>214</v>
      </c>
      <c r="E16" s="108"/>
      <c r="F16" s="112" t="s">
        <v>171</v>
      </c>
    </row>
    <row r="17" spans="1:9" ht="32.25" customHeight="1" x14ac:dyDescent="0.25">
      <c r="A17" s="708"/>
      <c r="B17" s="107" t="s">
        <v>168</v>
      </c>
      <c r="C17" s="240">
        <v>1</v>
      </c>
      <c r="D17" s="108"/>
      <c r="E17" s="108"/>
      <c r="F17" s="109"/>
    </row>
    <row r="18" spans="1:9" ht="16.5" thickBot="1" x14ac:dyDescent="0.3">
      <c r="A18" s="93"/>
      <c r="B18" s="113"/>
      <c r="C18" s="113"/>
      <c r="D18" s="113"/>
      <c r="E18" s="113"/>
      <c r="F18" s="114"/>
    </row>
    <row r="20" spans="1:9" ht="15.75" thickBot="1" x14ac:dyDescent="0.3"/>
    <row r="21" spans="1:9" ht="30.75" customHeight="1" thickBot="1" x14ac:dyDescent="0.3">
      <c r="A21" s="86" t="s">
        <v>151</v>
      </c>
      <c r="B21" s="706" t="s">
        <v>152</v>
      </c>
      <c r="C21" s="706"/>
      <c r="D21" s="704" t="s">
        <v>153</v>
      </c>
      <c r="E21" s="704"/>
      <c r="F21" s="87" t="s">
        <v>154</v>
      </c>
      <c r="H21" s="122" t="s">
        <v>273</v>
      </c>
    </row>
    <row r="22" spans="1:9" ht="30.75" customHeight="1" x14ac:dyDescent="0.25">
      <c r="A22" s="707" t="s">
        <v>271</v>
      </c>
      <c r="B22" s="709" t="s">
        <v>35</v>
      </c>
      <c r="C22" s="711">
        <v>0.4</v>
      </c>
      <c r="D22" s="709" t="s">
        <v>214</v>
      </c>
      <c r="E22" s="720">
        <v>0.3</v>
      </c>
      <c r="F22" s="173">
        <f>C22*E22</f>
        <v>0.12</v>
      </c>
      <c r="H22" s="115">
        <f>40%*30%</f>
        <v>0.12</v>
      </c>
      <c r="I22" s="115">
        <f>40%-12%</f>
        <v>0.28000000000000003</v>
      </c>
    </row>
    <row r="23" spans="1:9" ht="30.75" customHeight="1" x14ac:dyDescent="0.25">
      <c r="A23" s="707"/>
      <c r="B23" s="710"/>
      <c r="C23" s="712"/>
      <c r="D23" s="710"/>
      <c r="E23" s="721"/>
      <c r="F23" s="172">
        <f>C22-F22</f>
        <v>0.28000000000000003</v>
      </c>
      <c r="H23" s="115"/>
      <c r="I23" s="115"/>
    </row>
    <row r="24" spans="1:9" ht="30.75" customHeight="1" x14ac:dyDescent="0.25">
      <c r="A24" s="708"/>
      <c r="B24" s="107" t="s">
        <v>167</v>
      </c>
      <c r="C24" s="172">
        <f>F23</f>
        <v>0.28000000000000003</v>
      </c>
      <c r="D24" s="108"/>
      <c r="E24" s="108"/>
      <c r="F24" s="109"/>
    </row>
    <row r="25" spans="1:9" ht="30.75" customHeight="1" x14ac:dyDescent="0.25">
      <c r="A25" s="708"/>
      <c r="B25" s="110" t="s">
        <v>156</v>
      </c>
      <c r="C25" s="111">
        <v>0.4</v>
      </c>
      <c r="D25" s="110" t="s">
        <v>274</v>
      </c>
      <c r="E25" s="108"/>
      <c r="F25" s="112"/>
    </row>
    <row r="26" spans="1:9" ht="71.25" customHeight="1" x14ac:dyDescent="0.25">
      <c r="A26" s="708"/>
      <c r="B26" s="107" t="s">
        <v>168</v>
      </c>
      <c r="C26" s="111">
        <v>0.4</v>
      </c>
      <c r="D26" s="108"/>
      <c r="E26" s="108"/>
      <c r="F26" s="109"/>
    </row>
    <row r="27" spans="1:9" ht="16.5" thickBot="1" x14ac:dyDescent="0.3">
      <c r="A27" s="93"/>
      <c r="B27" s="113"/>
      <c r="C27" s="113"/>
      <c r="D27" s="113"/>
      <c r="E27" s="113"/>
      <c r="F27" s="114"/>
    </row>
    <row r="29" spans="1:9" ht="15.75" thickBot="1" x14ac:dyDescent="0.3"/>
    <row r="30" spans="1:9" ht="27.75" customHeight="1" thickBot="1" x14ac:dyDescent="0.3">
      <c r="A30" s="86" t="s">
        <v>151</v>
      </c>
      <c r="B30" s="706" t="s">
        <v>152</v>
      </c>
      <c r="C30" s="706"/>
      <c r="D30" s="704" t="s">
        <v>153</v>
      </c>
      <c r="E30" s="704"/>
      <c r="F30" s="87" t="s">
        <v>154</v>
      </c>
      <c r="H30" s="122" t="s">
        <v>217</v>
      </c>
    </row>
    <row r="31" spans="1:9" x14ac:dyDescent="0.25">
      <c r="A31" s="707" t="s">
        <v>216</v>
      </c>
      <c r="B31" s="709" t="s">
        <v>35</v>
      </c>
      <c r="C31" s="711">
        <v>0.4</v>
      </c>
      <c r="D31" s="709" t="s">
        <v>215</v>
      </c>
      <c r="E31" s="711">
        <v>0.5</v>
      </c>
      <c r="F31" s="172">
        <f>C31*E31</f>
        <v>0.2</v>
      </c>
      <c r="H31" s="115">
        <f>40%*50%</f>
        <v>0.2</v>
      </c>
      <c r="I31" s="115">
        <f>40%-10%</f>
        <v>0.30000000000000004</v>
      </c>
    </row>
    <row r="32" spans="1:9" ht="25.5" customHeight="1" x14ac:dyDescent="0.25">
      <c r="A32" s="707"/>
      <c r="B32" s="710"/>
      <c r="C32" s="712"/>
      <c r="D32" s="710"/>
      <c r="E32" s="712"/>
      <c r="F32" s="172">
        <f>C31-F31</f>
        <v>0.2</v>
      </c>
      <c r="H32" s="115"/>
      <c r="I32" s="115"/>
    </row>
    <row r="33" spans="1:9" ht="25.5" x14ac:dyDescent="0.25">
      <c r="A33" s="708"/>
      <c r="B33" s="107" t="s">
        <v>167</v>
      </c>
      <c r="C33" s="180">
        <f>F32</f>
        <v>0.2</v>
      </c>
      <c r="D33" s="179"/>
      <c r="E33" s="108"/>
      <c r="F33" s="109"/>
    </row>
    <row r="34" spans="1:9" ht="25.5" x14ac:dyDescent="0.25">
      <c r="A34" s="708"/>
      <c r="B34" s="110" t="s">
        <v>156</v>
      </c>
      <c r="C34" s="111">
        <v>0.6</v>
      </c>
      <c r="D34" s="105" t="s">
        <v>215</v>
      </c>
      <c r="E34" s="108"/>
      <c r="F34" s="112"/>
    </row>
    <row r="35" spans="1:9" ht="77.25" customHeight="1" x14ac:dyDescent="0.25">
      <c r="A35" s="708"/>
      <c r="B35" s="107" t="s">
        <v>168</v>
      </c>
      <c r="C35" s="116">
        <v>0.8</v>
      </c>
      <c r="D35" s="108"/>
      <c r="E35" s="108"/>
      <c r="F35" s="109"/>
    </row>
    <row r="36" spans="1:9" ht="16.5" thickBot="1" x14ac:dyDescent="0.3">
      <c r="A36" s="93"/>
      <c r="B36" s="113"/>
      <c r="C36" s="113"/>
      <c r="D36" s="113"/>
      <c r="E36" s="113"/>
      <c r="F36" s="114"/>
    </row>
    <row r="38" spans="1:9" ht="15.75" thickBot="1" x14ac:dyDescent="0.3"/>
    <row r="39" spans="1:9" ht="34.5" customHeight="1" thickBot="1" x14ac:dyDescent="0.3">
      <c r="A39" s="86" t="s">
        <v>151</v>
      </c>
      <c r="B39" s="706" t="s">
        <v>152</v>
      </c>
      <c r="C39" s="706"/>
      <c r="D39" s="704" t="s">
        <v>153</v>
      </c>
      <c r="E39" s="704"/>
      <c r="F39" s="87" t="s">
        <v>154</v>
      </c>
    </row>
    <row r="40" spans="1:9" ht="36.75" customHeight="1" x14ac:dyDescent="0.25">
      <c r="A40" s="707" t="s">
        <v>170</v>
      </c>
      <c r="B40" s="105" t="s">
        <v>35</v>
      </c>
      <c r="C40" s="106">
        <v>0.4</v>
      </c>
      <c r="D40" s="105" t="s">
        <v>155</v>
      </c>
      <c r="E40" s="106">
        <v>0.25</v>
      </c>
      <c r="F40" s="122" t="s">
        <v>193</v>
      </c>
      <c r="H40" s="115">
        <f>40%*25%</f>
        <v>0.1</v>
      </c>
      <c r="I40" s="115">
        <f>40%-10%</f>
        <v>0.30000000000000004</v>
      </c>
    </row>
    <row r="41" spans="1:9" ht="25.5" x14ac:dyDescent="0.25">
      <c r="A41" s="708"/>
      <c r="B41" s="107" t="s">
        <v>167</v>
      </c>
      <c r="C41" s="121">
        <v>0.16800000000000001</v>
      </c>
      <c r="D41" s="108"/>
      <c r="E41" s="108"/>
      <c r="F41" s="109"/>
    </row>
    <row r="42" spans="1:9" ht="25.5" x14ac:dyDescent="0.25">
      <c r="A42" s="708"/>
      <c r="B42" s="110" t="s">
        <v>156</v>
      </c>
      <c r="C42" s="111">
        <v>0.8</v>
      </c>
      <c r="D42" s="110" t="s">
        <v>155</v>
      </c>
      <c r="E42" s="108"/>
      <c r="F42" s="112"/>
    </row>
    <row r="43" spans="1:9" ht="81.75" customHeight="1" x14ac:dyDescent="0.25">
      <c r="A43" s="708"/>
      <c r="B43" s="107" t="s">
        <v>168</v>
      </c>
      <c r="C43" s="116">
        <v>0.8</v>
      </c>
      <c r="D43" s="108"/>
      <c r="E43" s="108"/>
      <c r="F43" s="109"/>
    </row>
    <row r="44" spans="1:9" ht="16.5" thickBot="1" x14ac:dyDescent="0.3">
      <c r="A44" s="93"/>
      <c r="B44" s="113"/>
      <c r="C44" s="113"/>
      <c r="D44" s="113"/>
      <c r="E44" s="113"/>
      <c r="F44" s="114"/>
    </row>
  </sheetData>
  <mergeCells count="35">
    <mergeCell ref="A31:A35"/>
    <mergeCell ref="E13:E14"/>
    <mergeCell ref="B31:B32"/>
    <mergeCell ref="C31:C32"/>
    <mergeCell ref="D31:D32"/>
    <mergeCell ref="E31:E32"/>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D3:E3"/>
    <mergeCell ref="B3:C3"/>
    <mergeCell ref="A4:A9"/>
    <mergeCell ref="B12:C12"/>
    <mergeCell ref="D12:E12"/>
    <mergeCell ref="B4:B5"/>
    <mergeCell ref="C4:C5"/>
    <mergeCell ref="D4:D5"/>
    <mergeCell ref="E4:E5"/>
    <mergeCell ref="B6:B7"/>
    <mergeCell ref="C6:C7"/>
    <mergeCell ref="D6:D7"/>
    <mergeCell ref="E6: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2"/>
  <sheetViews>
    <sheetView workbookViewId="0">
      <selection activeCell="E8" sqref="E8"/>
    </sheetView>
  </sheetViews>
  <sheetFormatPr baseColWidth="10" defaultRowHeight="12.75" x14ac:dyDescent="0.2"/>
  <cols>
    <col min="1" max="2" width="11.42578125" style="21"/>
    <col min="3" max="3" width="27.85546875" style="21" customWidth="1"/>
    <col min="4" max="4" width="11.140625" style="21" customWidth="1"/>
    <col min="5" max="5" width="41.42578125" style="21" customWidth="1"/>
    <col min="6" max="6" width="53.85546875" style="69" customWidth="1"/>
    <col min="7" max="7" width="23.140625" style="21" customWidth="1"/>
    <col min="8" max="16384" width="11.42578125" style="21"/>
  </cols>
  <sheetData>
    <row r="2" spans="2:6" x14ac:dyDescent="0.2">
      <c r="B2" s="21" t="s">
        <v>80</v>
      </c>
    </row>
    <row r="4" spans="2:6" ht="35.25" customHeight="1" x14ac:dyDescent="0.2">
      <c r="B4" s="22" t="s">
        <v>51</v>
      </c>
      <c r="C4" s="22" t="s">
        <v>52</v>
      </c>
      <c r="D4" s="22"/>
      <c r="E4" s="22" t="s">
        <v>53</v>
      </c>
      <c r="F4" s="70" t="s">
        <v>129</v>
      </c>
    </row>
    <row r="5" spans="2:6" s="23" customFormat="1" ht="36.75" customHeight="1" x14ac:dyDescent="0.25">
      <c r="B5" s="460" t="s">
        <v>6</v>
      </c>
      <c r="C5" s="463" t="s">
        <v>54</v>
      </c>
      <c r="D5" s="16"/>
      <c r="E5" s="16" t="s">
        <v>55</v>
      </c>
      <c r="F5" s="68"/>
    </row>
    <row r="6" spans="2:6" ht="37.5" customHeight="1" x14ac:dyDescent="0.2">
      <c r="B6" s="461"/>
      <c r="C6" s="464"/>
      <c r="D6" s="24"/>
      <c r="E6" s="16" t="s">
        <v>56</v>
      </c>
      <c r="F6" s="68"/>
    </row>
    <row r="7" spans="2:6" ht="28.5" customHeight="1" x14ac:dyDescent="0.2">
      <c r="B7" s="461"/>
      <c r="C7" s="464"/>
      <c r="D7" s="24"/>
      <c r="E7" s="16" t="s">
        <v>57</v>
      </c>
      <c r="F7" s="68"/>
    </row>
    <row r="8" spans="2:6" ht="96" customHeight="1" x14ac:dyDescent="0.2">
      <c r="B8" s="462"/>
      <c r="C8" s="465"/>
      <c r="D8" s="24"/>
      <c r="E8" s="16" t="s">
        <v>136</v>
      </c>
      <c r="F8" s="71" t="s">
        <v>137</v>
      </c>
    </row>
    <row r="9" spans="2:6" ht="39.75" customHeight="1" x14ac:dyDescent="0.2">
      <c r="B9" s="463" t="s">
        <v>58</v>
      </c>
      <c r="C9" s="463" t="s">
        <v>59</v>
      </c>
      <c r="D9" s="24"/>
      <c r="E9" s="16" t="s">
        <v>60</v>
      </c>
      <c r="F9" s="68"/>
    </row>
    <row r="10" spans="2:6" ht="39.75" customHeight="1" x14ac:dyDescent="0.2">
      <c r="B10" s="461"/>
      <c r="C10" s="464"/>
      <c r="D10" s="24"/>
      <c r="E10" s="25" t="s">
        <v>61</v>
      </c>
      <c r="F10" s="68"/>
    </row>
    <row r="11" spans="2:6" ht="39.75" customHeight="1" x14ac:dyDescent="0.2">
      <c r="B11" s="461"/>
      <c r="C11" s="464"/>
      <c r="D11" s="24"/>
      <c r="E11" s="26" t="s">
        <v>62</v>
      </c>
      <c r="F11" s="68"/>
    </row>
    <row r="12" spans="2:6" ht="49.5" customHeight="1" x14ac:dyDescent="0.2">
      <c r="B12" s="460" t="s">
        <v>63</v>
      </c>
      <c r="C12" s="463" t="s">
        <v>64</v>
      </c>
      <c r="D12" s="24"/>
      <c r="E12" s="16" t="s">
        <v>65</v>
      </c>
      <c r="F12" s="68"/>
    </row>
    <row r="13" spans="2:6" ht="49.5" customHeight="1" x14ac:dyDescent="0.2">
      <c r="B13" s="461"/>
      <c r="C13" s="464"/>
      <c r="D13" s="24"/>
      <c r="E13" s="27" t="s">
        <v>66</v>
      </c>
      <c r="F13" s="71" t="s">
        <v>130</v>
      </c>
    </row>
    <row r="14" spans="2:6" ht="49.5" customHeight="1" x14ac:dyDescent="0.2">
      <c r="B14" s="461"/>
      <c r="C14" s="464"/>
      <c r="D14" s="24"/>
      <c r="E14" s="27" t="s">
        <v>67</v>
      </c>
      <c r="F14" s="68"/>
    </row>
    <row r="15" spans="2:6" ht="49.5" customHeight="1" x14ac:dyDescent="0.2">
      <c r="B15" s="462"/>
      <c r="C15" s="465"/>
      <c r="D15" s="24"/>
      <c r="E15" s="27" t="s">
        <v>68</v>
      </c>
      <c r="F15" s="71" t="s">
        <v>140</v>
      </c>
    </row>
    <row r="16" spans="2:6" ht="49.5" customHeight="1" x14ac:dyDescent="0.2">
      <c r="B16" s="460" t="s">
        <v>69</v>
      </c>
      <c r="C16" s="463" t="s">
        <v>70</v>
      </c>
      <c r="D16" s="24"/>
      <c r="E16" s="16" t="s">
        <v>71</v>
      </c>
      <c r="F16" s="68"/>
    </row>
    <row r="17" spans="2:6" ht="49.5" customHeight="1" x14ac:dyDescent="0.2">
      <c r="B17" s="461"/>
      <c r="C17" s="464"/>
      <c r="D17" s="24"/>
      <c r="E17" s="27" t="s">
        <v>72</v>
      </c>
      <c r="F17" s="68"/>
    </row>
    <row r="18" spans="2:6" ht="49.5" customHeight="1" x14ac:dyDescent="0.2">
      <c r="B18" s="461"/>
      <c r="C18" s="464"/>
      <c r="D18" s="24"/>
      <c r="E18" s="27" t="s">
        <v>73</v>
      </c>
      <c r="F18" s="68"/>
    </row>
    <row r="19" spans="2:6" ht="49.5" customHeight="1" x14ac:dyDescent="0.2">
      <c r="B19" s="462"/>
      <c r="C19" s="465"/>
      <c r="D19" s="24"/>
      <c r="E19" s="27" t="s">
        <v>74</v>
      </c>
      <c r="F19" s="68"/>
    </row>
    <row r="20" spans="2:6" ht="49.5" customHeight="1" x14ac:dyDescent="0.2">
      <c r="B20" s="460" t="s">
        <v>75</v>
      </c>
      <c r="C20" s="463" t="s">
        <v>76</v>
      </c>
      <c r="D20" s="24"/>
      <c r="E20" s="16" t="s">
        <v>77</v>
      </c>
      <c r="F20" s="68"/>
    </row>
    <row r="21" spans="2:6" ht="49.5" customHeight="1" x14ac:dyDescent="0.2">
      <c r="B21" s="461"/>
      <c r="C21" s="464"/>
      <c r="D21" s="24"/>
      <c r="E21" s="27" t="s">
        <v>78</v>
      </c>
      <c r="F21" s="68"/>
    </row>
    <row r="22" spans="2:6" ht="49.5" customHeight="1" x14ac:dyDescent="0.2">
      <c r="B22" s="462"/>
      <c r="C22" s="465"/>
      <c r="D22" s="24"/>
      <c r="E22" s="27" t="s">
        <v>79</v>
      </c>
      <c r="F22" s="71" t="s">
        <v>126</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
  <sheetViews>
    <sheetView topLeftCell="A2" workbookViewId="0">
      <selection activeCell="B3" sqref="B3:C12"/>
    </sheetView>
  </sheetViews>
  <sheetFormatPr baseColWidth="10" defaultRowHeight="15" x14ac:dyDescent="0.25"/>
  <cols>
    <col min="2" max="2" width="45.140625" customWidth="1"/>
    <col min="3" max="3" width="72" customWidth="1"/>
  </cols>
  <sheetData>
    <row r="1" spans="2:3" ht="16.5" x14ac:dyDescent="0.3">
      <c r="B1" s="28" t="s">
        <v>91</v>
      </c>
    </row>
    <row r="3" spans="2:3" ht="28.5" customHeight="1" x14ac:dyDescent="0.25">
      <c r="B3" s="416" t="s">
        <v>81</v>
      </c>
      <c r="C3" s="29" t="s">
        <v>82</v>
      </c>
    </row>
    <row r="4" spans="2:3" ht="31.5" x14ac:dyDescent="0.25">
      <c r="B4" s="417" t="s">
        <v>83</v>
      </c>
      <c r="C4" s="30" t="s">
        <v>844</v>
      </c>
    </row>
    <row r="5" spans="2:3" ht="78.75" x14ac:dyDescent="0.25">
      <c r="B5" s="417" t="s">
        <v>840</v>
      </c>
      <c r="C5" s="30" t="s">
        <v>84</v>
      </c>
    </row>
    <row r="6" spans="2:3" ht="31.5" x14ac:dyDescent="0.25">
      <c r="B6" s="417" t="s">
        <v>85</v>
      </c>
      <c r="C6" s="30" t="s">
        <v>86</v>
      </c>
    </row>
    <row r="7" spans="2:3" ht="47.25" x14ac:dyDescent="0.25">
      <c r="B7" s="417" t="s">
        <v>87</v>
      </c>
      <c r="C7" s="30" t="s">
        <v>88</v>
      </c>
    </row>
    <row r="8" spans="2:3" ht="31.5" x14ac:dyDescent="0.25">
      <c r="B8" s="417" t="s">
        <v>845</v>
      </c>
      <c r="C8" s="30" t="s">
        <v>90</v>
      </c>
    </row>
    <row r="9" spans="2:3" ht="48" customHeight="1" x14ac:dyDescent="0.25">
      <c r="B9" s="417" t="s">
        <v>135</v>
      </c>
      <c r="C9" s="30" t="s">
        <v>846</v>
      </c>
    </row>
    <row r="10" spans="2:3" ht="39.75" customHeight="1" x14ac:dyDescent="0.25">
      <c r="B10" s="417" t="s">
        <v>841</v>
      </c>
      <c r="C10" s="30" t="s">
        <v>847</v>
      </c>
    </row>
    <row r="11" spans="2:3" ht="46.5" customHeight="1" x14ac:dyDescent="0.25">
      <c r="B11" s="417" t="s">
        <v>848</v>
      </c>
      <c r="C11" s="30" t="s">
        <v>842</v>
      </c>
    </row>
    <row r="12" spans="2:3" ht="65.25" customHeight="1" x14ac:dyDescent="0.25">
      <c r="B12" s="417" t="s">
        <v>87</v>
      </c>
      <c r="C12" s="30" t="s">
        <v>843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baseColWidth="10" defaultRowHeight="12.75" x14ac:dyDescent="0.2"/>
  <cols>
    <col min="1" max="1" width="32.85546875" style="17" customWidth="1"/>
    <col min="2" max="16384" width="11.42578125" style="17"/>
  </cols>
  <sheetData>
    <row r="3" spans="1:1" x14ac:dyDescent="0.2">
      <c r="A3" s="18" t="s">
        <v>15</v>
      </c>
    </row>
    <row r="4" spans="1:1" x14ac:dyDescent="0.2">
      <c r="A4" s="18" t="s">
        <v>16</v>
      </c>
    </row>
    <row r="5" spans="1:1" x14ac:dyDescent="0.2">
      <c r="A5" s="18" t="s">
        <v>17</v>
      </c>
    </row>
    <row r="6" spans="1:1" x14ac:dyDescent="0.2">
      <c r="A6" s="18" t="s">
        <v>11</v>
      </c>
    </row>
    <row r="7" spans="1:1" x14ac:dyDescent="0.2">
      <c r="A7" s="18" t="s">
        <v>10</v>
      </c>
    </row>
    <row r="8" spans="1:1" x14ac:dyDescent="0.2">
      <c r="A8" s="18" t="s">
        <v>20</v>
      </c>
    </row>
    <row r="9" spans="1:1" x14ac:dyDescent="0.2">
      <c r="A9" s="18" t="s">
        <v>21</v>
      </c>
    </row>
    <row r="10" spans="1:1" x14ac:dyDescent="0.2">
      <c r="A10" s="18" t="s">
        <v>23</v>
      </c>
    </row>
    <row r="11" spans="1:1" x14ac:dyDescent="0.2">
      <c r="A11" s="18" t="s">
        <v>24</v>
      </c>
    </row>
    <row r="12" spans="1:1" x14ac:dyDescent="0.2">
      <c r="A12" s="18" t="s">
        <v>26</v>
      </c>
    </row>
    <row r="13" spans="1:1" x14ac:dyDescent="0.2">
      <c r="A13" s="18" t="s">
        <v>27</v>
      </c>
    </row>
    <row r="14" spans="1:1" x14ac:dyDescent="0.2">
      <c r="A14" s="18" t="s">
        <v>28</v>
      </c>
    </row>
    <row r="16" spans="1:1" x14ac:dyDescent="0.2">
      <c r="A16" s="18" t="s">
        <v>32</v>
      </c>
    </row>
    <row r="17" spans="1:1" x14ac:dyDescent="0.2">
      <c r="A17" s="18" t="s">
        <v>33</v>
      </c>
    </row>
    <row r="18" spans="1:1" x14ac:dyDescent="0.2">
      <c r="A18" s="18" t="s">
        <v>34</v>
      </c>
    </row>
    <row r="20" spans="1:1" x14ac:dyDescent="0.2">
      <c r="A20" s="18" t="s">
        <v>42</v>
      </c>
    </row>
    <row r="21" spans="1:1" x14ac:dyDescent="0.2">
      <c r="A21" s="18"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Q79"/>
  <sheetViews>
    <sheetView tabSelected="1" zoomScale="90" zoomScaleNormal="90" workbookViewId="0"/>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0.42578125" style="1" customWidth="1"/>
    <col min="27" max="27" width="7.140625" style="1" customWidth="1"/>
    <col min="28" max="28" width="9" style="1" customWidth="1"/>
    <col min="29" max="29" width="7.28515625" style="1" customWidth="1"/>
    <col min="30" max="30" width="43.85546875" style="1" customWidth="1"/>
    <col min="31" max="31" width="30.5703125" style="1" customWidth="1"/>
    <col min="32" max="32" width="19.28515625" style="1" customWidth="1"/>
    <col min="33" max="33" width="22.85546875" style="1" customWidth="1"/>
    <col min="34" max="34" width="38.42578125" style="1" customWidth="1"/>
    <col min="35" max="35" width="36.7109375" style="1" customWidth="1"/>
    <col min="36" max="42" width="11.42578125" style="1"/>
    <col min="43" max="43" width="25.7109375" style="1" customWidth="1"/>
    <col min="44" max="16384" width="11.42578125" style="1"/>
  </cols>
  <sheetData>
    <row r="1" spans="1:43" ht="46.5" customHeight="1" x14ac:dyDescent="0.3"/>
    <row r="2" spans="1:43" ht="39" customHeight="1" x14ac:dyDescent="0.3">
      <c r="C2" s="10"/>
    </row>
    <row r="3" spans="1:43" ht="39" customHeight="1" x14ac:dyDescent="0.3">
      <c r="C3" s="75" t="s">
        <v>897</v>
      </c>
      <c r="E3" s="77" t="s">
        <v>901</v>
      </c>
    </row>
    <row r="4" spans="1:43" x14ac:dyDescent="0.3">
      <c r="A4" s="494" t="s">
        <v>898</v>
      </c>
      <c r="B4" s="495"/>
      <c r="C4" s="495"/>
      <c r="D4" s="495"/>
      <c r="E4" s="495"/>
      <c r="F4" s="495" t="s">
        <v>899</v>
      </c>
      <c r="G4" s="495"/>
      <c r="H4" s="495"/>
      <c r="I4" s="495"/>
      <c r="J4" s="495"/>
      <c r="K4" s="495"/>
      <c r="L4" s="495"/>
      <c r="M4" s="495"/>
      <c r="N4" s="495"/>
      <c r="O4" s="496" t="s">
        <v>900</v>
      </c>
      <c r="P4" s="497"/>
      <c r="Q4" s="497"/>
      <c r="R4" s="497"/>
      <c r="S4" s="497"/>
      <c r="T4" s="497"/>
      <c r="U4" s="497"/>
      <c r="V4" s="497"/>
      <c r="W4" s="497"/>
      <c r="X4" s="497"/>
      <c r="Y4" s="497"/>
      <c r="Z4" s="497"/>
      <c r="AA4" s="497"/>
      <c r="AB4" s="497"/>
      <c r="AC4" s="497"/>
      <c r="AD4" s="533"/>
      <c r="AE4" s="533"/>
      <c r="AF4" s="533"/>
      <c r="AG4" s="533"/>
      <c r="AH4" s="533"/>
      <c r="AI4" s="533"/>
    </row>
    <row r="5" spans="1:43" ht="30.75" customHeight="1" x14ac:dyDescent="0.3">
      <c r="A5" s="456" t="s">
        <v>47</v>
      </c>
      <c r="B5" s="503"/>
      <c r="C5" s="457"/>
      <c r="D5" s="504" t="s">
        <v>610</v>
      </c>
      <c r="E5" s="505"/>
      <c r="F5" s="505"/>
      <c r="G5" s="505"/>
      <c r="H5" s="505"/>
      <c r="I5" s="505"/>
      <c r="J5" s="505"/>
      <c r="K5" s="505"/>
      <c r="L5" s="505"/>
      <c r="M5" s="505"/>
      <c r="N5" s="506"/>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56" t="s">
        <v>46</v>
      </c>
      <c r="B6" s="503"/>
      <c r="C6" s="457"/>
      <c r="D6" s="504" t="s">
        <v>609</v>
      </c>
      <c r="E6" s="505"/>
      <c r="F6" s="505"/>
      <c r="G6" s="505"/>
      <c r="H6" s="505"/>
      <c r="I6" s="505"/>
      <c r="J6" s="505"/>
      <c r="K6" s="505"/>
      <c r="L6" s="505"/>
      <c r="M6" s="505"/>
      <c r="N6" s="506"/>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23" t="s">
        <v>234</v>
      </c>
      <c r="B7" s="524"/>
      <c r="C7" s="524"/>
      <c r="D7" s="524"/>
      <c r="E7" s="524"/>
      <c r="F7" s="524"/>
      <c r="G7" s="524"/>
      <c r="H7" s="524"/>
      <c r="I7" s="523" t="s">
        <v>235</v>
      </c>
      <c r="J7" s="524"/>
      <c r="K7" s="524"/>
      <c r="L7" s="524"/>
      <c r="M7" s="524"/>
      <c r="N7" s="454" t="s">
        <v>236</v>
      </c>
      <c r="O7" s="485"/>
      <c r="P7" s="485"/>
      <c r="Q7" s="485"/>
      <c r="R7" s="485"/>
      <c r="S7" s="485"/>
      <c r="T7" s="485"/>
      <c r="U7" s="485"/>
      <c r="V7" s="485"/>
      <c r="W7" s="455"/>
      <c r="X7" s="454" t="s">
        <v>237</v>
      </c>
      <c r="Y7" s="485"/>
      <c r="Z7" s="485"/>
      <c r="AA7" s="485"/>
      <c r="AB7" s="485"/>
      <c r="AC7" s="485"/>
      <c r="AD7" s="485" t="s">
        <v>36</v>
      </c>
      <c r="AE7" s="485"/>
      <c r="AF7" s="485"/>
      <c r="AG7" s="485"/>
      <c r="AH7" s="485"/>
      <c r="AI7" s="485"/>
    </row>
    <row r="8" spans="1:43" ht="16.5" customHeight="1" x14ac:dyDescent="0.3">
      <c r="A8" s="507" t="s">
        <v>0</v>
      </c>
      <c r="B8" s="243"/>
      <c r="C8" s="509" t="s">
        <v>2</v>
      </c>
      <c r="D8" s="510" t="s">
        <v>3</v>
      </c>
      <c r="E8" s="510" t="s">
        <v>44</v>
      </c>
      <c r="F8" s="511" t="s">
        <v>1</v>
      </c>
      <c r="G8" s="512" t="s">
        <v>131</v>
      </c>
      <c r="H8" s="510" t="s">
        <v>147</v>
      </c>
      <c r="I8" s="513" t="s">
        <v>35</v>
      </c>
      <c r="J8" s="486" t="s">
        <v>5</v>
      </c>
      <c r="K8" s="514" t="s">
        <v>48</v>
      </c>
      <c r="L8" s="486" t="s">
        <v>5</v>
      </c>
      <c r="M8" s="510" t="s">
        <v>50</v>
      </c>
      <c r="N8" s="492" t="s">
        <v>12</v>
      </c>
      <c r="O8" s="472" t="s">
        <v>145</v>
      </c>
      <c r="P8" s="472" t="s">
        <v>13</v>
      </c>
      <c r="Q8" s="472"/>
      <c r="R8" s="458" t="s">
        <v>9</v>
      </c>
      <c r="S8" s="515"/>
      <c r="T8" s="515"/>
      <c r="U8" s="515"/>
      <c r="V8" s="515"/>
      <c r="W8" s="459"/>
      <c r="X8" s="487" t="s">
        <v>239</v>
      </c>
      <c r="Y8" s="489" t="s">
        <v>5</v>
      </c>
      <c r="Z8" s="487" t="s">
        <v>238</v>
      </c>
      <c r="AA8" s="489" t="s">
        <v>5</v>
      </c>
      <c r="AB8" s="491" t="s">
        <v>199</v>
      </c>
      <c r="AC8" s="492" t="s">
        <v>31</v>
      </c>
      <c r="AD8" s="472" t="s">
        <v>36</v>
      </c>
      <c r="AE8" s="472" t="s">
        <v>37</v>
      </c>
      <c r="AF8" s="472" t="s">
        <v>38</v>
      </c>
      <c r="AG8" s="472" t="s">
        <v>40</v>
      </c>
      <c r="AH8" s="472" t="s">
        <v>39</v>
      </c>
      <c r="AI8" s="472" t="s">
        <v>41</v>
      </c>
    </row>
    <row r="9" spans="1:43" s="4" customFormat="1" ht="63" customHeight="1" x14ac:dyDescent="0.25">
      <c r="A9" s="508"/>
      <c r="B9" s="244" t="s">
        <v>281</v>
      </c>
      <c r="C9" s="509"/>
      <c r="D9" s="472"/>
      <c r="E9" s="472"/>
      <c r="F9" s="509"/>
      <c r="G9" s="510"/>
      <c r="H9" s="472"/>
      <c r="I9" s="510"/>
      <c r="J9" s="454"/>
      <c r="K9" s="454"/>
      <c r="L9" s="454"/>
      <c r="M9" s="472"/>
      <c r="N9" s="493"/>
      <c r="O9" s="472"/>
      <c r="P9" s="117" t="s">
        <v>4</v>
      </c>
      <c r="Q9" s="117" t="s">
        <v>2</v>
      </c>
      <c r="R9" s="9" t="s">
        <v>14</v>
      </c>
      <c r="S9" s="9" t="s">
        <v>18</v>
      </c>
      <c r="T9" s="9" t="s">
        <v>30</v>
      </c>
      <c r="U9" s="9" t="s">
        <v>19</v>
      </c>
      <c r="V9" s="9" t="s">
        <v>22</v>
      </c>
      <c r="W9" s="9" t="s">
        <v>25</v>
      </c>
      <c r="X9" s="488"/>
      <c r="Y9" s="490"/>
      <c r="Z9" s="488"/>
      <c r="AA9" s="490"/>
      <c r="AB9" s="491"/>
      <c r="AC9" s="493"/>
      <c r="AD9" s="472"/>
      <c r="AE9" s="472"/>
      <c r="AF9" s="472"/>
      <c r="AG9" s="472"/>
      <c r="AH9" s="472"/>
      <c r="AI9" s="472"/>
      <c r="AJ9" s="77"/>
      <c r="AK9" s="77"/>
      <c r="AL9" s="77"/>
      <c r="AM9" s="77"/>
      <c r="AN9" s="77"/>
      <c r="AO9" s="77"/>
      <c r="AP9" s="77"/>
      <c r="AQ9" s="77"/>
    </row>
    <row r="10" spans="1:43" s="3" customFormat="1" ht="132.75" customHeight="1" x14ac:dyDescent="0.25">
      <c r="A10" s="235">
        <v>1</v>
      </c>
      <c r="B10" s="235" t="s">
        <v>854</v>
      </c>
      <c r="C10" s="237" t="s">
        <v>150</v>
      </c>
      <c r="D10" s="237" t="s">
        <v>579</v>
      </c>
      <c r="E10" s="237" t="s">
        <v>580</v>
      </c>
      <c r="F10" s="237" t="s">
        <v>466</v>
      </c>
      <c r="G10" s="204" t="s">
        <v>81</v>
      </c>
      <c r="H10" s="236">
        <v>1</v>
      </c>
      <c r="I10" s="195" t="s">
        <v>93</v>
      </c>
      <c r="J10" s="168">
        <f>IF(I10="MUY BAJA",20%,IF(I10="BAJA",40%,IF(I10="MEDIA",60%,IF(I10="ALTA",80%,IF(I10="MUY ALTA",100%,IF(I10="",""))))))</f>
        <v>0.2</v>
      </c>
      <c r="K10" s="245" t="s">
        <v>104</v>
      </c>
      <c r="L10" s="168">
        <f>IF(K10="LEVE",20%,IF(K10="MENOR",40%,IF(K10="MODERADO",60%,IF(K10="MAYOR",80%,IF(K10="CATASTRÓFICO",100%,IF(I10="",""))))))</f>
        <v>1</v>
      </c>
      <c r="M10" s="246" t="s">
        <v>99</v>
      </c>
      <c r="N10" s="6">
        <v>1</v>
      </c>
      <c r="O10" s="16" t="s">
        <v>467</v>
      </c>
      <c r="P10" s="167" t="s">
        <v>29</v>
      </c>
      <c r="Q10" s="167" t="s">
        <v>29</v>
      </c>
      <c r="R10" s="19" t="s">
        <v>15</v>
      </c>
      <c r="S10" s="19" t="s">
        <v>10</v>
      </c>
      <c r="T10" s="168">
        <v>0.4</v>
      </c>
      <c r="U10" s="19" t="s">
        <v>20</v>
      </c>
      <c r="V10" s="19" t="s">
        <v>23</v>
      </c>
      <c r="W10" s="19" t="s">
        <v>27</v>
      </c>
      <c r="X10" s="195" t="s">
        <v>93</v>
      </c>
      <c r="Y10" s="192">
        <f>'Calculos Controles'!C6</f>
        <v>0.12</v>
      </c>
      <c r="Z10" s="245" t="s">
        <v>104</v>
      </c>
      <c r="AA10" s="170">
        <v>1</v>
      </c>
      <c r="AB10" s="246" t="s">
        <v>99</v>
      </c>
      <c r="AC10" s="183" t="s">
        <v>32</v>
      </c>
      <c r="AD10" s="123" t="s">
        <v>277</v>
      </c>
      <c r="AE10" s="123" t="s">
        <v>276</v>
      </c>
      <c r="AF10" s="71" t="s">
        <v>853</v>
      </c>
      <c r="AG10" s="239" t="s">
        <v>227</v>
      </c>
      <c r="AH10" s="7"/>
      <c r="AI10" s="6"/>
      <c r="AM10" s="187"/>
    </row>
    <row r="11" spans="1:43" ht="117.75" customHeight="1" x14ac:dyDescent="0.3">
      <c r="A11" s="6">
        <v>2</v>
      </c>
      <c r="B11" s="235" t="s">
        <v>855</v>
      </c>
      <c r="C11" s="16" t="s">
        <v>150</v>
      </c>
      <c r="D11" s="16" t="s">
        <v>279</v>
      </c>
      <c r="E11" s="16" t="s">
        <v>278</v>
      </c>
      <c r="F11" s="16" t="s">
        <v>468</v>
      </c>
      <c r="G11" s="204" t="s">
        <v>81</v>
      </c>
      <c r="H11" s="7">
        <v>12</v>
      </c>
      <c r="I11" s="195" t="s">
        <v>94</v>
      </c>
      <c r="J11" s="168">
        <f>IF(I11="MUY BAJA",20%,IF(I11="BAJA",40%,IF(I11="MEDIA",60%,IF(I11="ALTA",80%,IF(I11="MUY ALTA",100%,IF(I11="",""))))))</f>
        <v>0.4</v>
      </c>
      <c r="K11" s="245" t="s">
        <v>101</v>
      </c>
      <c r="L11" s="168">
        <f t="shared" ref="L11:L37" si="0">IF(K11="LEVE",20%,IF(K11="MENOR",40%,IF(K11="MODERADO",60%,IF(K11="MAYOR",80%,IF(K11="CATASTRÓFICO",100%,IF(I11="",""))))))</f>
        <v>0.6</v>
      </c>
      <c r="M11" s="246" t="s">
        <v>101</v>
      </c>
      <c r="N11" s="6">
        <v>2</v>
      </c>
      <c r="O11" s="123" t="s">
        <v>280</v>
      </c>
      <c r="P11" s="6" t="s">
        <v>29</v>
      </c>
      <c r="Q11" s="6" t="s">
        <v>29</v>
      </c>
      <c r="R11" s="19" t="s">
        <v>16</v>
      </c>
      <c r="S11" s="19" t="s">
        <v>10</v>
      </c>
      <c r="T11" s="168">
        <v>0.4</v>
      </c>
      <c r="U11" s="19" t="s">
        <v>20</v>
      </c>
      <c r="V11" s="19" t="s">
        <v>23</v>
      </c>
      <c r="W11" s="19" t="s">
        <v>27</v>
      </c>
      <c r="X11" s="195" t="s">
        <v>93</v>
      </c>
      <c r="Y11" s="168">
        <f>'Calculos Controles'!C15</f>
        <v>0.12</v>
      </c>
      <c r="Z11" s="245" t="s">
        <v>101</v>
      </c>
      <c r="AA11" s="176">
        <v>0.6</v>
      </c>
      <c r="AB11" s="246" t="s">
        <v>101</v>
      </c>
      <c r="AC11" s="242" t="s">
        <v>32</v>
      </c>
      <c r="AD11" s="123" t="s">
        <v>469</v>
      </c>
      <c r="AE11" s="389" t="s">
        <v>688</v>
      </c>
      <c r="AF11" s="71" t="s">
        <v>853</v>
      </c>
      <c r="AG11" s="239" t="s">
        <v>227</v>
      </c>
      <c r="AH11" s="6"/>
      <c r="AI11" s="6"/>
    </row>
    <row r="12" spans="1:43" ht="73.5" customHeight="1" x14ac:dyDescent="0.3">
      <c r="A12" s="6">
        <v>3</v>
      </c>
      <c r="B12" s="257" t="s">
        <v>613</v>
      </c>
      <c r="C12" s="258" t="s">
        <v>344</v>
      </c>
      <c r="D12" s="258" t="s">
        <v>345</v>
      </c>
      <c r="E12" s="259" t="s">
        <v>346</v>
      </c>
      <c r="F12" s="260" t="s">
        <v>582</v>
      </c>
      <c r="G12" s="204" t="s">
        <v>81</v>
      </c>
      <c r="H12" s="262">
        <v>369</v>
      </c>
      <c r="I12" s="195" t="s">
        <v>200</v>
      </c>
      <c r="J12" s="263">
        <f>IF(I12="MUY BAJA",20%,IF(I12="BAJA",40%,IF(I12="MEDIA",60%,IF(I12="ALTA",80%,IF(I12="MUY ALTA",100%,IF(I12="",""))))))</f>
        <v>0.6</v>
      </c>
      <c r="K12" s="245" t="s">
        <v>8</v>
      </c>
      <c r="L12" s="168">
        <f t="shared" si="0"/>
        <v>0.8</v>
      </c>
      <c r="M12" s="246" t="s">
        <v>100</v>
      </c>
      <c r="N12" s="6">
        <v>1</v>
      </c>
      <c r="O12" s="264" t="s">
        <v>470</v>
      </c>
      <c r="P12" s="71" t="s">
        <v>29</v>
      </c>
      <c r="Q12" s="6" t="s">
        <v>29</v>
      </c>
      <c r="R12" s="19" t="s">
        <v>15</v>
      </c>
      <c r="S12" s="19" t="s">
        <v>10</v>
      </c>
      <c r="T12" s="250">
        <v>0.4</v>
      </c>
      <c r="U12" s="19" t="s">
        <v>20</v>
      </c>
      <c r="V12" s="19" t="s">
        <v>23</v>
      </c>
      <c r="W12" s="19" t="s">
        <v>26</v>
      </c>
      <c r="X12" s="195" t="s">
        <v>93</v>
      </c>
      <c r="Y12" s="168">
        <v>0.36</v>
      </c>
      <c r="Z12" s="245" t="s">
        <v>101</v>
      </c>
      <c r="AA12" s="168">
        <f>IF(Z12="LEVE",20%,IF(Z12="MENOR",40%,IF(Z12="MODERADO",60%,IF(Z12="MAYOR",80%,IF(Z12="CATASTROFICO",100%,IF(Z12="",""))))))</f>
        <v>0.6</v>
      </c>
      <c r="AB12" s="246" t="s">
        <v>100</v>
      </c>
      <c r="AC12" s="242" t="s">
        <v>32</v>
      </c>
      <c r="AD12" s="16" t="s">
        <v>567</v>
      </c>
      <c r="AE12" s="7" t="s">
        <v>347</v>
      </c>
      <c r="AF12" s="71" t="s">
        <v>585</v>
      </c>
      <c r="AG12" s="184" t="s">
        <v>227</v>
      </c>
      <c r="AH12" s="6"/>
      <c r="AI12" s="6"/>
    </row>
    <row r="13" spans="1:43" ht="115.5" customHeight="1" x14ac:dyDescent="0.3">
      <c r="A13" s="6">
        <v>4</v>
      </c>
      <c r="B13" s="257" t="s">
        <v>614</v>
      </c>
      <c r="C13" s="258" t="s">
        <v>473</v>
      </c>
      <c r="D13" s="292" t="s">
        <v>568</v>
      </c>
      <c r="E13" s="258" t="s">
        <v>583</v>
      </c>
      <c r="F13" s="258" t="s">
        <v>584</v>
      </c>
      <c r="G13" s="204" t="s">
        <v>81</v>
      </c>
      <c r="H13" s="262">
        <v>369</v>
      </c>
      <c r="I13" s="195" t="s">
        <v>200</v>
      </c>
      <c r="J13" s="263">
        <f>IF(I13="MUY BAJA",20%,IF(I13="BAJA",40%,IF(I13="MEDIA",60%,IF(I13="ALTA",80%,IF(I13="MUY ALTA",100%,IF(I13="",""))))))</f>
        <v>0.6</v>
      </c>
      <c r="K13" s="245" t="s">
        <v>8</v>
      </c>
      <c r="L13" s="168">
        <f t="shared" si="0"/>
        <v>0.8</v>
      </c>
      <c r="M13" s="246" t="s">
        <v>100</v>
      </c>
      <c r="N13" s="6">
        <v>2</v>
      </c>
      <c r="O13" s="265" t="s">
        <v>471</v>
      </c>
      <c r="P13" s="6" t="s">
        <v>29</v>
      </c>
      <c r="Q13" s="6" t="s">
        <v>29</v>
      </c>
      <c r="R13" s="19" t="s">
        <v>15</v>
      </c>
      <c r="S13" s="19" t="s">
        <v>10</v>
      </c>
      <c r="T13" s="250">
        <v>0.4</v>
      </c>
      <c r="U13" s="19" t="s">
        <v>20</v>
      </c>
      <c r="V13" s="19" t="s">
        <v>23</v>
      </c>
      <c r="W13" s="19" t="s">
        <v>26</v>
      </c>
      <c r="X13" s="195" t="s">
        <v>93</v>
      </c>
      <c r="Y13" s="175">
        <v>0.36</v>
      </c>
      <c r="Z13" s="245" t="s">
        <v>101</v>
      </c>
      <c r="AA13" s="168">
        <f>IF(Z13="LEVE",20%,IF(Z13="MENOR",40%,IF(Z13="MODERADO",60%,IF(Z13="MAYOR",80%,IF(Z13="CATASTROFICO",100%,IF(Z13="",""))))))</f>
        <v>0.6</v>
      </c>
      <c r="AB13" s="246" t="s">
        <v>100</v>
      </c>
      <c r="AC13" s="242" t="s">
        <v>32</v>
      </c>
      <c r="AD13" s="171" t="s">
        <v>472</v>
      </c>
      <c r="AE13" s="7" t="s">
        <v>347</v>
      </c>
      <c r="AF13" s="71" t="s">
        <v>585</v>
      </c>
      <c r="AG13" s="184" t="s">
        <v>227</v>
      </c>
      <c r="AH13" s="7"/>
      <c r="AI13" s="7"/>
    </row>
    <row r="14" spans="1:43" ht="117" customHeight="1" x14ac:dyDescent="0.3">
      <c r="A14" s="6">
        <v>5</v>
      </c>
      <c r="B14" s="257" t="s">
        <v>615</v>
      </c>
      <c r="C14" s="258" t="s">
        <v>473</v>
      </c>
      <c r="D14" s="258" t="s">
        <v>348</v>
      </c>
      <c r="E14" s="258" t="s">
        <v>474</v>
      </c>
      <c r="F14" s="258" t="s">
        <v>475</v>
      </c>
      <c r="G14" s="204" t="s">
        <v>841</v>
      </c>
      <c r="H14" s="267">
        <v>2</v>
      </c>
      <c r="I14" s="256" t="s">
        <v>93</v>
      </c>
      <c r="J14" s="263">
        <f>IF(I14="MUY BAJA",20%,IF(I14="BAJA",40%,IF(I14="MEDIA",60%,IF(I14="ALTA",80%,IF(I14="MUY ALTA",100%,IF(I14="",""))))))</f>
        <v>0.2</v>
      </c>
      <c r="K14" s="245" t="s">
        <v>104</v>
      </c>
      <c r="L14" s="168">
        <f t="shared" si="0"/>
        <v>1</v>
      </c>
      <c r="M14" s="246" t="s">
        <v>99</v>
      </c>
      <c r="N14" s="7">
        <v>3</v>
      </c>
      <c r="O14" s="264" t="s">
        <v>476</v>
      </c>
      <c r="P14" s="268" t="s">
        <v>349</v>
      </c>
      <c r="Q14" s="7" t="s">
        <v>349</v>
      </c>
      <c r="R14" s="19" t="s">
        <v>15</v>
      </c>
      <c r="S14" s="19" t="s">
        <v>10</v>
      </c>
      <c r="T14" s="250">
        <f>+'[1]ValoraciónControles Fomento'!G62</f>
        <v>0</v>
      </c>
      <c r="U14" s="19" t="s">
        <v>20</v>
      </c>
      <c r="V14" s="19" t="s">
        <v>23</v>
      </c>
      <c r="W14" s="19" t="s">
        <v>26</v>
      </c>
      <c r="X14" s="195" t="s">
        <v>93</v>
      </c>
      <c r="Y14" s="168">
        <v>0.36</v>
      </c>
      <c r="Z14" s="245" t="s">
        <v>104</v>
      </c>
      <c r="AA14" s="168">
        <f>IF(Z14="LEVE",20%,IF(Z14="MENOR",40%,IF(Z14="MODERADO",60%,IF(Z14="MAYOR",80%,IF(Z14="CATASTRÓFICO",100%,IF(Z14="",""))))))</f>
        <v>1</v>
      </c>
      <c r="AB14" s="241" t="s">
        <v>99</v>
      </c>
      <c r="AC14" s="242" t="s">
        <v>32</v>
      </c>
      <c r="AD14" s="171" t="s">
        <v>477</v>
      </c>
      <c r="AE14" s="7" t="s">
        <v>347</v>
      </c>
      <c r="AF14" s="71" t="s">
        <v>585</v>
      </c>
      <c r="AG14" s="184" t="s">
        <v>586</v>
      </c>
      <c r="AH14" s="7"/>
      <c r="AI14" s="7"/>
    </row>
    <row r="15" spans="1:43" ht="88.5" customHeight="1" x14ac:dyDescent="0.3">
      <c r="A15" s="525">
        <v>6</v>
      </c>
      <c r="B15" s="525" t="s">
        <v>616</v>
      </c>
      <c r="C15" s="516" t="s">
        <v>150</v>
      </c>
      <c r="D15" s="498" t="s">
        <v>478</v>
      </c>
      <c r="E15" s="498" t="s">
        <v>283</v>
      </c>
      <c r="F15" s="498" t="s">
        <v>284</v>
      </c>
      <c r="G15" s="463" t="s">
        <v>81</v>
      </c>
      <c r="H15" s="481">
        <v>2</v>
      </c>
      <c r="I15" s="519" t="s">
        <v>93</v>
      </c>
      <c r="J15" s="501">
        <v>0.2</v>
      </c>
      <c r="K15" s="477" t="s">
        <v>8</v>
      </c>
      <c r="L15" s="470">
        <f t="shared" si="0"/>
        <v>0.8</v>
      </c>
      <c r="M15" s="468" t="s">
        <v>100</v>
      </c>
      <c r="N15" s="6">
        <v>1</v>
      </c>
      <c r="O15" s="16" t="s">
        <v>285</v>
      </c>
      <c r="P15" s="167" t="s">
        <v>29</v>
      </c>
      <c r="Q15" s="167" t="s">
        <v>29</v>
      </c>
      <c r="R15" s="19" t="s">
        <v>15</v>
      </c>
      <c r="S15" s="19" t="s">
        <v>10</v>
      </c>
      <c r="T15" s="168">
        <v>0.4</v>
      </c>
      <c r="U15" s="19" t="s">
        <v>20</v>
      </c>
      <c r="V15" s="19" t="s">
        <v>23</v>
      </c>
      <c r="W15" s="19" t="s">
        <v>27</v>
      </c>
      <c r="X15" s="195" t="s">
        <v>93</v>
      </c>
      <c r="Y15" s="192">
        <v>0.12</v>
      </c>
      <c r="Z15" s="245" t="s">
        <v>8</v>
      </c>
      <c r="AA15" s="168">
        <f t="shared" ref="AA15:AA48" si="1">IF(Z15="LEVE",20%,IF(Z15="MENOR",40%,IF(Z15="MODERADO",60%,IF(Z15="MAYOR",80%,IF(Z15="CATASTRÓFICO",100%,IF(Z15="",""))))))</f>
        <v>0.8</v>
      </c>
      <c r="AB15" s="246" t="s">
        <v>100</v>
      </c>
      <c r="AC15" s="242" t="s">
        <v>32</v>
      </c>
      <c r="AD15" s="123" t="s">
        <v>286</v>
      </c>
      <c r="AE15" s="124" t="s">
        <v>681</v>
      </c>
      <c r="AF15" s="71" t="s">
        <v>853</v>
      </c>
      <c r="AG15" s="184" t="s">
        <v>227</v>
      </c>
      <c r="AH15" s="7"/>
      <c r="AI15" s="7"/>
    </row>
    <row r="16" spans="1:43" ht="87" customHeight="1" x14ac:dyDescent="0.3">
      <c r="A16" s="526"/>
      <c r="B16" s="526"/>
      <c r="C16" s="517"/>
      <c r="D16" s="518"/>
      <c r="E16" s="518"/>
      <c r="F16" s="518"/>
      <c r="G16" s="465"/>
      <c r="H16" s="482"/>
      <c r="I16" s="484"/>
      <c r="J16" s="520"/>
      <c r="K16" s="483"/>
      <c r="L16" s="471"/>
      <c r="M16" s="469"/>
      <c r="N16" s="6">
        <v>2</v>
      </c>
      <c r="O16" s="248" t="s">
        <v>851</v>
      </c>
      <c r="P16" s="167" t="s">
        <v>29</v>
      </c>
      <c r="Q16" s="167" t="s">
        <v>29</v>
      </c>
      <c r="R16" s="19" t="s">
        <v>15</v>
      </c>
      <c r="S16" s="19" t="s">
        <v>10</v>
      </c>
      <c r="T16" s="168">
        <v>0.4</v>
      </c>
      <c r="U16" s="19" t="s">
        <v>20</v>
      </c>
      <c r="V16" s="19" t="s">
        <v>23</v>
      </c>
      <c r="W16" s="19" t="s">
        <v>27</v>
      </c>
      <c r="X16" s="195" t="s">
        <v>93</v>
      </c>
      <c r="Y16" s="192">
        <v>7.1999999999999995E-2</v>
      </c>
      <c r="Z16" s="245" t="s">
        <v>8</v>
      </c>
      <c r="AA16" s="168">
        <f t="shared" si="1"/>
        <v>0.8</v>
      </c>
      <c r="AB16" s="246" t="s">
        <v>100</v>
      </c>
      <c r="AC16" s="242" t="s">
        <v>32</v>
      </c>
      <c r="AD16" s="123" t="s">
        <v>680</v>
      </c>
      <c r="AE16" s="124" t="s">
        <v>681</v>
      </c>
      <c r="AF16" s="71" t="s">
        <v>853</v>
      </c>
      <c r="AG16" s="184" t="s">
        <v>227</v>
      </c>
      <c r="AH16" s="7"/>
      <c r="AI16" s="7"/>
    </row>
    <row r="17" spans="1:35" ht="59.25" customHeight="1" x14ac:dyDescent="0.3">
      <c r="A17" s="525">
        <v>7</v>
      </c>
      <c r="B17" s="525" t="s">
        <v>612</v>
      </c>
      <c r="C17" s="527" t="s">
        <v>150</v>
      </c>
      <c r="D17" s="498" t="s">
        <v>287</v>
      </c>
      <c r="E17" s="498" t="s">
        <v>569</v>
      </c>
      <c r="F17" s="498" t="s">
        <v>570</v>
      </c>
      <c r="G17" s="463" t="s">
        <v>81</v>
      </c>
      <c r="H17" s="481">
        <v>12</v>
      </c>
      <c r="I17" s="500" t="s">
        <v>94</v>
      </c>
      <c r="J17" s="501">
        <v>0.4</v>
      </c>
      <c r="K17" s="477" t="s">
        <v>101</v>
      </c>
      <c r="L17" s="470">
        <f t="shared" si="0"/>
        <v>0.6</v>
      </c>
      <c r="M17" s="468" t="s">
        <v>101</v>
      </c>
      <c r="N17" s="6">
        <v>1</v>
      </c>
      <c r="O17" s="16" t="s">
        <v>288</v>
      </c>
      <c r="P17" s="167" t="s">
        <v>29</v>
      </c>
      <c r="Q17" s="167" t="s">
        <v>29</v>
      </c>
      <c r="R17" s="19" t="s">
        <v>15</v>
      </c>
      <c r="S17" s="19" t="s">
        <v>10</v>
      </c>
      <c r="T17" s="168">
        <v>0.4</v>
      </c>
      <c r="U17" s="19" t="s">
        <v>20</v>
      </c>
      <c r="V17" s="19" t="s">
        <v>23</v>
      </c>
      <c r="W17" s="19" t="s">
        <v>27</v>
      </c>
      <c r="X17" s="195" t="s">
        <v>94</v>
      </c>
      <c r="Y17" s="192">
        <v>0.24</v>
      </c>
      <c r="Z17" s="245" t="s">
        <v>101</v>
      </c>
      <c r="AA17" s="168">
        <f t="shared" si="1"/>
        <v>0.6</v>
      </c>
      <c r="AB17" s="246" t="s">
        <v>101</v>
      </c>
      <c r="AC17" s="242" t="s">
        <v>32</v>
      </c>
      <c r="AD17" s="171" t="s">
        <v>289</v>
      </c>
      <c r="AE17" s="124" t="s">
        <v>290</v>
      </c>
      <c r="AF17" s="71" t="s">
        <v>853</v>
      </c>
      <c r="AG17" s="184" t="s">
        <v>227</v>
      </c>
      <c r="AH17" s="7"/>
      <c r="AI17" s="7"/>
    </row>
    <row r="18" spans="1:35" ht="72.75" customHeight="1" x14ac:dyDescent="0.3">
      <c r="A18" s="526"/>
      <c r="B18" s="526"/>
      <c r="C18" s="528"/>
      <c r="D18" s="499"/>
      <c r="E18" s="499"/>
      <c r="F18" s="499"/>
      <c r="G18" s="465"/>
      <c r="H18" s="530"/>
      <c r="I18" s="500"/>
      <c r="J18" s="502"/>
      <c r="K18" s="478"/>
      <c r="L18" s="471"/>
      <c r="M18" s="469"/>
      <c r="N18" s="6">
        <v>2</v>
      </c>
      <c r="O18" s="123" t="s">
        <v>856</v>
      </c>
      <c r="P18" s="167" t="s">
        <v>29</v>
      </c>
      <c r="Q18" s="167" t="s">
        <v>29</v>
      </c>
      <c r="R18" s="19" t="s">
        <v>910</v>
      </c>
      <c r="S18" s="19" t="s">
        <v>10</v>
      </c>
      <c r="T18" s="168">
        <v>0.4</v>
      </c>
      <c r="U18" s="19" t="s">
        <v>20</v>
      </c>
      <c r="V18" s="19" t="s">
        <v>23</v>
      </c>
      <c r="W18" s="19" t="s">
        <v>27</v>
      </c>
      <c r="X18" s="195" t="s">
        <v>93</v>
      </c>
      <c r="Y18" s="192">
        <v>0.16800000000000001</v>
      </c>
      <c r="Z18" s="245" t="s">
        <v>101</v>
      </c>
      <c r="AA18" s="168">
        <f t="shared" si="1"/>
        <v>0.6</v>
      </c>
      <c r="AB18" s="246" t="s">
        <v>102</v>
      </c>
      <c r="AC18" s="242" t="s">
        <v>32</v>
      </c>
      <c r="AD18" s="171" t="s">
        <v>292</v>
      </c>
      <c r="AE18" s="124" t="s">
        <v>290</v>
      </c>
      <c r="AF18" s="71" t="s">
        <v>853</v>
      </c>
      <c r="AG18" s="184" t="s">
        <v>227</v>
      </c>
      <c r="AH18" s="7"/>
      <c r="AI18" s="7"/>
    </row>
    <row r="19" spans="1:35" ht="99" x14ac:dyDescent="0.3">
      <c r="A19" s="6">
        <v>8</v>
      </c>
      <c r="B19" s="6" t="s">
        <v>611</v>
      </c>
      <c r="C19" s="171" t="s">
        <v>571</v>
      </c>
      <c r="D19" s="248" t="s">
        <v>293</v>
      </c>
      <c r="E19" s="249" t="s">
        <v>572</v>
      </c>
      <c r="F19" s="248" t="s">
        <v>573</v>
      </c>
      <c r="G19" s="204" t="s">
        <v>841</v>
      </c>
      <c r="H19" s="7">
        <v>120</v>
      </c>
      <c r="I19" s="195" t="s">
        <v>200</v>
      </c>
      <c r="J19" s="8">
        <v>0.6</v>
      </c>
      <c r="K19" s="245" t="s">
        <v>8</v>
      </c>
      <c r="L19" s="168">
        <f t="shared" si="0"/>
        <v>0.8</v>
      </c>
      <c r="M19" s="246" t="s">
        <v>100</v>
      </c>
      <c r="N19" s="6">
        <v>3</v>
      </c>
      <c r="O19" s="123" t="s">
        <v>857</v>
      </c>
      <c r="P19" s="6" t="s">
        <v>29</v>
      </c>
      <c r="Q19" s="6" t="s">
        <v>29</v>
      </c>
      <c r="R19" s="19" t="s">
        <v>910</v>
      </c>
      <c r="S19" s="19" t="s">
        <v>10</v>
      </c>
      <c r="T19" s="168">
        <v>0.4</v>
      </c>
      <c r="U19" s="19" t="s">
        <v>20</v>
      </c>
      <c r="V19" s="19" t="s">
        <v>23</v>
      </c>
      <c r="W19" s="19" t="s">
        <v>26</v>
      </c>
      <c r="X19" s="195" t="s">
        <v>200</v>
      </c>
      <c r="Y19" s="177">
        <v>0.42</v>
      </c>
      <c r="Z19" s="245" t="s">
        <v>8</v>
      </c>
      <c r="AA19" s="168">
        <f t="shared" si="1"/>
        <v>0.8</v>
      </c>
      <c r="AB19" s="246" t="s">
        <v>100</v>
      </c>
      <c r="AC19" s="242" t="s">
        <v>32</v>
      </c>
      <c r="AD19" s="124" t="s">
        <v>682</v>
      </c>
      <c r="AE19" s="7" t="s">
        <v>295</v>
      </c>
      <c r="AF19" s="71" t="s">
        <v>853</v>
      </c>
      <c r="AG19" s="184" t="s">
        <v>227</v>
      </c>
      <c r="AH19" s="7"/>
      <c r="AI19" s="7"/>
    </row>
    <row r="20" spans="1:35" ht="75.75" x14ac:dyDescent="0.3">
      <c r="A20" s="6">
        <v>9</v>
      </c>
      <c r="B20" s="257" t="s">
        <v>662</v>
      </c>
      <c r="C20" s="171" t="s">
        <v>338</v>
      </c>
      <c r="D20" s="171" t="s">
        <v>874</v>
      </c>
      <c r="E20" s="171" t="s">
        <v>875</v>
      </c>
      <c r="F20" s="171" t="s">
        <v>876</v>
      </c>
      <c r="G20" s="204" t="s">
        <v>81</v>
      </c>
      <c r="H20" s="7">
        <v>2</v>
      </c>
      <c r="I20" s="195" t="s">
        <v>93</v>
      </c>
      <c r="J20" s="168">
        <f t="shared" ref="J20:J24" si="2">IF(I20="MUY BAJA",20%,IF(I20="BAJA",40%,IF(I20="MEDIA",60%,IF(I20="ALTA",80%,IF(I20="MUY ALTA",100%,IF(I20="",""))))))</f>
        <v>0.2</v>
      </c>
      <c r="K20" s="245" t="s">
        <v>172</v>
      </c>
      <c r="L20" s="168">
        <f t="shared" si="0"/>
        <v>0.2</v>
      </c>
      <c r="M20" s="246" t="s">
        <v>100</v>
      </c>
      <c r="N20" s="6">
        <v>1</v>
      </c>
      <c r="O20" s="16" t="s">
        <v>882</v>
      </c>
      <c r="P20" s="71" t="s">
        <v>29</v>
      </c>
      <c r="Q20" s="6" t="s">
        <v>29</v>
      </c>
      <c r="R20" s="19" t="s">
        <v>15</v>
      </c>
      <c r="S20" s="19" t="s">
        <v>10</v>
      </c>
      <c r="T20" s="250">
        <v>0.3</v>
      </c>
      <c r="U20" s="19" t="s">
        <v>20</v>
      </c>
      <c r="V20" s="19" t="s">
        <v>23</v>
      </c>
      <c r="W20" s="19" t="s">
        <v>27</v>
      </c>
      <c r="X20" s="195" t="s">
        <v>93</v>
      </c>
      <c r="Y20" s="168">
        <v>0.12</v>
      </c>
      <c r="Z20" s="245" t="s">
        <v>172</v>
      </c>
      <c r="AA20" s="168">
        <f t="shared" si="1"/>
        <v>0.2</v>
      </c>
      <c r="AB20" s="246" t="s">
        <v>102</v>
      </c>
      <c r="AC20" s="242" t="s">
        <v>32</v>
      </c>
      <c r="AD20" s="16" t="s">
        <v>885</v>
      </c>
      <c r="AE20" s="7" t="s">
        <v>886</v>
      </c>
      <c r="AF20" s="71" t="s">
        <v>853</v>
      </c>
      <c r="AG20" s="184" t="s">
        <v>227</v>
      </c>
      <c r="AH20" s="7"/>
      <c r="AI20" s="7"/>
    </row>
    <row r="21" spans="1:35" ht="75.75" x14ac:dyDescent="0.3">
      <c r="A21" s="6">
        <v>10</v>
      </c>
      <c r="B21" s="257" t="s">
        <v>661</v>
      </c>
      <c r="C21" s="171" t="s">
        <v>298</v>
      </c>
      <c r="D21" s="171" t="s">
        <v>877</v>
      </c>
      <c r="E21" s="171" t="s">
        <v>878</v>
      </c>
      <c r="F21" s="171" t="s">
        <v>343</v>
      </c>
      <c r="G21" s="204" t="s">
        <v>841</v>
      </c>
      <c r="H21" s="7">
        <v>1364</v>
      </c>
      <c r="I21" s="195" t="s">
        <v>7</v>
      </c>
      <c r="J21" s="168">
        <f t="shared" si="2"/>
        <v>0.8</v>
      </c>
      <c r="K21" s="245" t="s">
        <v>8</v>
      </c>
      <c r="L21" s="168">
        <f t="shared" si="0"/>
        <v>0.8</v>
      </c>
      <c r="M21" s="246" t="s">
        <v>100</v>
      </c>
      <c r="N21" s="6">
        <v>2</v>
      </c>
      <c r="O21" s="123" t="s">
        <v>883</v>
      </c>
      <c r="P21" s="6" t="s">
        <v>29</v>
      </c>
      <c r="Q21" s="6" t="s">
        <v>29</v>
      </c>
      <c r="R21" s="19" t="s">
        <v>15</v>
      </c>
      <c r="S21" s="19" t="s">
        <v>10</v>
      </c>
      <c r="T21" s="250">
        <v>0.3</v>
      </c>
      <c r="U21" s="19" t="s">
        <v>20</v>
      </c>
      <c r="V21" s="19" t="s">
        <v>23</v>
      </c>
      <c r="W21" s="19" t="s">
        <v>27</v>
      </c>
      <c r="X21" s="195" t="s">
        <v>93</v>
      </c>
      <c r="Y21" s="168">
        <v>0.14000000000000001</v>
      </c>
      <c r="Z21" s="245" t="s">
        <v>8</v>
      </c>
      <c r="AA21" s="168">
        <f t="shared" si="1"/>
        <v>0.8</v>
      </c>
      <c r="AB21" s="246" t="s">
        <v>100</v>
      </c>
      <c r="AC21" s="242" t="s">
        <v>32</v>
      </c>
      <c r="AD21" s="16" t="s">
        <v>887</v>
      </c>
      <c r="AE21" s="7" t="s">
        <v>888</v>
      </c>
      <c r="AF21" s="71" t="s">
        <v>853</v>
      </c>
      <c r="AG21" s="184" t="s">
        <v>586</v>
      </c>
      <c r="AH21" s="7"/>
      <c r="AI21" s="7"/>
    </row>
    <row r="22" spans="1:35" ht="52.5" customHeight="1" x14ac:dyDescent="0.3">
      <c r="A22" s="6">
        <v>11</v>
      </c>
      <c r="B22" s="257" t="s">
        <v>873</v>
      </c>
      <c r="C22" s="171" t="s">
        <v>338</v>
      </c>
      <c r="D22" s="171" t="s">
        <v>879</v>
      </c>
      <c r="E22" s="171" t="s">
        <v>880</v>
      </c>
      <c r="F22" s="171" t="s">
        <v>881</v>
      </c>
      <c r="G22" s="204" t="s">
        <v>81</v>
      </c>
      <c r="H22" s="7">
        <v>6</v>
      </c>
      <c r="I22" s="195" t="s">
        <v>94</v>
      </c>
      <c r="J22" s="168">
        <f t="shared" si="2"/>
        <v>0.4</v>
      </c>
      <c r="K22" s="245" t="s">
        <v>101</v>
      </c>
      <c r="L22" s="168">
        <f t="shared" si="0"/>
        <v>0.6</v>
      </c>
      <c r="M22" s="246" t="s">
        <v>101</v>
      </c>
      <c r="N22" s="6">
        <v>3</v>
      </c>
      <c r="O22" s="123" t="s">
        <v>884</v>
      </c>
      <c r="P22" s="6" t="s">
        <v>29</v>
      </c>
      <c r="Q22" s="6" t="s">
        <v>29</v>
      </c>
      <c r="R22" s="19" t="s">
        <v>15</v>
      </c>
      <c r="S22" s="19" t="s">
        <v>10</v>
      </c>
      <c r="T22" s="250">
        <v>0.3</v>
      </c>
      <c r="U22" s="19" t="s">
        <v>20</v>
      </c>
      <c r="V22" s="19" t="s">
        <v>23</v>
      </c>
      <c r="W22" s="19"/>
      <c r="X22" s="195" t="s">
        <v>93</v>
      </c>
      <c r="Y22" s="168">
        <v>0.28000000000000003</v>
      </c>
      <c r="Z22" s="245" t="s">
        <v>101</v>
      </c>
      <c r="AA22" s="168">
        <f t="shared" si="1"/>
        <v>0.6</v>
      </c>
      <c r="AB22" s="246" t="s">
        <v>101</v>
      </c>
      <c r="AC22" s="242" t="s">
        <v>32</v>
      </c>
      <c r="AD22" s="16" t="s">
        <v>889</v>
      </c>
      <c r="AE22" s="7" t="s">
        <v>886</v>
      </c>
      <c r="AF22" s="71" t="s">
        <v>853</v>
      </c>
      <c r="AG22" s="184" t="s">
        <v>227</v>
      </c>
      <c r="AH22" s="7"/>
      <c r="AI22" s="7"/>
    </row>
    <row r="23" spans="1:35" ht="99" x14ac:dyDescent="0.3">
      <c r="A23" s="6">
        <v>12</v>
      </c>
      <c r="B23" s="257" t="s">
        <v>394</v>
      </c>
      <c r="C23" s="218" t="s">
        <v>296</v>
      </c>
      <c r="D23" s="218" t="s">
        <v>299</v>
      </c>
      <c r="E23" s="218" t="s">
        <v>480</v>
      </c>
      <c r="F23" s="171" t="s">
        <v>481</v>
      </c>
      <c r="G23" s="204" t="s">
        <v>81</v>
      </c>
      <c r="H23" s="7">
        <v>1000</v>
      </c>
      <c r="I23" s="195" t="s">
        <v>7</v>
      </c>
      <c r="J23" s="168">
        <f t="shared" si="2"/>
        <v>0.8</v>
      </c>
      <c r="K23" s="245" t="s">
        <v>103</v>
      </c>
      <c r="L23" s="168">
        <f t="shared" si="0"/>
        <v>0.4</v>
      </c>
      <c r="M23" s="246" t="s">
        <v>101</v>
      </c>
      <c r="N23" s="6">
        <v>1</v>
      </c>
      <c r="O23" s="16" t="s">
        <v>300</v>
      </c>
      <c r="P23" s="71" t="s">
        <v>29</v>
      </c>
      <c r="Q23" s="6" t="s">
        <v>29</v>
      </c>
      <c r="R23" s="19" t="s">
        <v>15</v>
      </c>
      <c r="S23" s="19" t="s">
        <v>10</v>
      </c>
      <c r="T23" s="250">
        <v>0.4</v>
      </c>
      <c r="U23" s="19" t="s">
        <v>20</v>
      </c>
      <c r="V23" s="19" t="s">
        <v>23</v>
      </c>
      <c r="W23" s="19" t="s">
        <v>27</v>
      </c>
      <c r="X23" s="195" t="s">
        <v>93</v>
      </c>
      <c r="Y23" s="168">
        <v>0.24</v>
      </c>
      <c r="Z23" s="245" t="s">
        <v>103</v>
      </c>
      <c r="AA23" s="168">
        <f t="shared" si="1"/>
        <v>0.4</v>
      </c>
      <c r="AB23" s="246" t="s">
        <v>102</v>
      </c>
      <c r="AC23" s="242" t="s">
        <v>32</v>
      </c>
      <c r="AD23" s="16" t="s">
        <v>301</v>
      </c>
      <c r="AE23" s="7" t="s">
        <v>302</v>
      </c>
      <c r="AF23" s="71" t="s">
        <v>585</v>
      </c>
      <c r="AG23" s="184" t="s">
        <v>227</v>
      </c>
      <c r="AH23" s="7"/>
      <c r="AI23" s="7"/>
    </row>
    <row r="24" spans="1:35" ht="75.75" x14ac:dyDescent="0.3">
      <c r="A24" s="6">
        <v>13</v>
      </c>
      <c r="B24" s="257" t="s">
        <v>395</v>
      </c>
      <c r="C24" s="218" t="s">
        <v>298</v>
      </c>
      <c r="D24" s="171" t="s">
        <v>332</v>
      </c>
      <c r="E24" s="218" t="s">
        <v>333</v>
      </c>
      <c r="F24" s="171" t="s">
        <v>334</v>
      </c>
      <c r="G24" s="204" t="s">
        <v>85</v>
      </c>
      <c r="H24" s="7">
        <v>120</v>
      </c>
      <c r="I24" s="195" t="s">
        <v>200</v>
      </c>
      <c r="J24" s="168">
        <f t="shared" si="2"/>
        <v>0.6</v>
      </c>
      <c r="K24" s="245" t="s">
        <v>101</v>
      </c>
      <c r="L24" s="168">
        <f t="shared" si="0"/>
        <v>0.6</v>
      </c>
      <c r="M24" s="246" t="s">
        <v>101</v>
      </c>
      <c r="N24" s="6">
        <v>2</v>
      </c>
      <c r="O24" s="123" t="s">
        <v>482</v>
      </c>
      <c r="P24" s="6" t="s">
        <v>29</v>
      </c>
      <c r="Q24" s="6" t="s">
        <v>29</v>
      </c>
      <c r="R24" s="19" t="s">
        <v>910</v>
      </c>
      <c r="S24" s="19" t="s">
        <v>10</v>
      </c>
      <c r="T24" s="250">
        <v>0.4</v>
      </c>
      <c r="U24" s="19" t="s">
        <v>20</v>
      </c>
      <c r="V24" s="19" t="s">
        <v>23</v>
      </c>
      <c r="W24" s="19" t="s">
        <v>27</v>
      </c>
      <c r="X24" s="195" t="s">
        <v>93</v>
      </c>
      <c r="Y24" s="168">
        <v>0.24</v>
      </c>
      <c r="Z24" s="245" t="s">
        <v>101</v>
      </c>
      <c r="AA24" s="168">
        <f t="shared" si="1"/>
        <v>0.6</v>
      </c>
      <c r="AB24" s="246" t="s">
        <v>101</v>
      </c>
      <c r="AC24" s="242" t="s">
        <v>32</v>
      </c>
      <c r="AD24" s="16" t="s">
        <v>483</v>
      </c>
      <c r="AE24" s="7" t="s">
        <v>484</v>
      </c>
      <c r="AF24" s="71" t="s">
        <v>585</v>
      </c>
      <c r="AG24" s="184" t="s">
        <v>227</v>
      </c>
      <c r="AH24" s="7"/>
      <c r="AI24" s="7"/>
    </row>
    <row r="25" spans="1:35" ht="88.5" customHeight="1" x14ac:dyDescent="0.3">
      <c r="A25" s="6">
        <v>14</v>
      </c>
      <c r="B25" s="6" t="s">
        <v>389</v>
      </c>
      <c r="C25" s="171" t="s">
        <v>825</v>
      </c>
      <c r="D25" s="123" t="s">
        <v>820</v>
      </c>
      <c r="E25" s="16" t="s">
        <v>305</v>
      </c>
      <c r="F25" s="16" t="s">
        <v>821</v>
      </c>
      <c r="G25" s="204" t="s">
        <v>848</v>
      </c>
      <c r="H25" s="7">
        <v>72</v>
      </c>
      <c r="I25" s="195" t="s">
        <v>200</v>
      </c>
      <c r="J25" s="8">
        <v>0.6</v>
      </c>
      <c r="K25" s="245" t="s">
        <v>101</v>
      </c>
      <c r="L25" s="168">
        <f t="shared" si="0"/>
        <v>0.6</v>
      </c>
      <c r="M25" s="246" t="s">
        <v>101</v>
      </c>
      <c r="N25" s="6">
        <v>1</v>
      </c>
      <c r="O25" s="16" t="s">
        <v>829</v>
      </c>
      <c r="P25" s="167" t="s">
        <v>29</v>
      </c>
      <c r="Q25" s="167" t="s">
        <v>29</v>
      </c>
      <c r="R25" s="19" t="s">
        <v>15</v>
      </c>
      <c r="S25" s="19" t="s">
        <v>10</v>
      </c>
      <c r="T25" s="168">
        <v>0.4</v>
      </c>
      <c r="U25" s="19" t="s">
        <v>20</v>
      </c>
      <c r="V25" s="19" t="s">
        <v>23</v>
      </c>
      <c r="W25" s="19" t="s">
        <v>27</v>
      </c>
      <c r="X25" s="195" t="s">
        <v>93</v>
      </c>
      <c r="Y25" s="168">
        <v>0.36</v>
      </c>
      <c r="Z25" s="245" t="s">
        <v>101</v>
      </c>
      <c r="AA25" s="168">
        <f t="shared" si="1"/>
        <v>0.6</v>
      </c>
      <c r="AB25" s="246" t="s">
        <v>101</v>
      </c>
      <c r="AC25" s="242" t="s">
        <v>32</v>
      </c>
      <c r="AD25" s="171" t="s">
        <v>834</v>
      </c>
      <c r="AE25" s="7" t="s">
        <v>311</v>
      </c>
      <c r="AF25" s="7" t="s">
        <v>853</v>
      </c>
      <c r="AG25" s="435" t="s">
        <v>890</v>
      </c>
      <c r="AH25" s="171"/>
      <c r="AI25" s="171"/>
    </row>
    <row r="26" spans="1:35" ht="78.75" customHeight="1" x14ac:dyDescent="0.3">
      <c r="A26" s="6">
        <v>15</v>
      </c>
      <c r="B26" s="6" t="s">
        <v>390</v>
      </c>
      <c r="C26" s="171" t="s">
        <v>826</v>
      </c>
      <c r="D26" s="123" t="s">
        <v>822</v>
      </c>
      <c r="E26" s="16" t="s">
        <v>823</v>
      </c>
      <c r="F26" s="16" t="s">
        <v>852</v>
      </c>
      <c r="G26" s="204" t="s">
        <v>87</v>
      </c>
      <c r="H26" s="7">
        <v>12</v>
      </c>
      <c r="I26" s="251" t="s">
        <v>94</v>
      </c>
      <c r="J26" s="8">
        <v>0.4</v>
      </c>
      <c r="K26" s="245" t="s">
        <v>8</v>
      </c>
      <c r="L26" s="168">
        <f t="shared" si="0"/>
        <v>0.8</v>
      </c>
      <c r="M26" s="246" t="s">
        <v>100</v>
      </c>
      <c r="N26" s="6">
        <v>2</v>
      </c>
      <c r="O26" s="123" t="s">
        <v>830</v>
      </c>
      <c r="P26" s="6" t="s">
        <v>29</v>
      </c>
      <c r="Q26" s="6" t="s">
        <v>29</v>
      </c>
      <c r="R26" s="19" t="s">
        <v>15</v>
      </c>
      <c r="S26" s="19" t="s">
        <v>10</v>
      </c>
      <c r="T26" s="250">
        <v>0.4</v>
      </c>
      <c r="U26" s="19" t="s">
        <v>20</v>
      </c>
      <c r="V26" s="19" t="s">
        <v>23</v>
      </c>
      <c r="W26" s="19" t="s">
        <v>27</v>
      </c>
      <c r="X26" s="195" t="s">
        <v>93</v>
      </c>
      <c r="Y26" s="168">
        <v>0.24</v>
      </c>
      <c r="Z26" s="245" t="s">
        <v>8</v>
      </c>
      <c r="AA26" s="168">
        <f t="shared" si="1"/>
        <v>0.8</v>
      </c>
      <c r="AB26" s="246" t="s">
        <v>100</v>
      </c>
      <c r="AC26" s="242" t="s">
        <v>32</v>
      </c>
      <c r="AD26" s="171" t="s">
        <v>835</v>
      </c>
      <c r="AE26" s="7" t="s">
        <v>311</v>
      </c>
      <c r="AF26" s="7" t="s">
        <v>853</v>
      </c>
      <c r="AG26" s="435" t="s">
        <v>890</v>
      </c>
      <c r="AH26" s="171"/>
      <c r="AI26" s="171"/>
    </row>
    <row r="27" spans="1:35" ht="65.25" customHeight="1" x14ac:dyDescent="0.3">
      <c r="A27" s="6">
        <v>16</v>
      </c>
      <c r="B27" s="6" t="s">
        <v>391</v>
      </c>
      <c r="C27" s="171" t="s">
        <v>827</v>
      </c>
      <c r="D27" s="123" t="s">
        <v>824</v>
      </c>
      <c r="E27" s="16" t="s">
        <v>892</v>
      </c>
      <c r="F27" s="16" t="s">
        <v>891</v>
      </c>
      <c r="G27" s="204" t="s">
        <v>848</v>
      </c>
      <c r="H27" s="7">
        <v>36</v>
      </c>
      <c r="I27" s="251" t="s">
        <v>200</v>
      </c>
      <c r="J27" s="8">
        <v>0.6</v>
      </c>
      <c r="K27" s="245" t="s">
        <v>103</v>
      </c>
      <c r="L27" s="168">
        <f t="shared" si="0"/>
        <v>0.4</v>
      </c>
      <c r="M27" s="246" t="s">
        <v>101</v>
      </c>
      <c r="N27" s="6">
        <v>3</v>
      </c>
      <c r="O27" s="123" t="s">
        <v>831</v>
      </c>
      <c r="P27" s="6" t="s">
        <v>29</v>
      </c>
      <c r="Q27" s="6" t="s">
        <v>29</v>
      </c>
      <c r="R27" s="19" t="s">
        <v>15</v>
      </c>
      <c r="S27" s="19" t="s">
        <v>10</v>
      </c>
      <c r="T27" s="250">
        <v>0.4</v>
      </c>
      <c r="U27" s="19" t="s">
        <v>20</v>
      </c>
      <c r="V27" s="19" t="s">
        <v>23</v>
      </c>
      <c r="W27" s="19" t="s">
        <v>27</v>
      </c>
      <c r="X27" s="195" t="s">
        <v>93</v>
      </c>
      <c r="Y27" s="177">
        <v>0.36</v>
      </c>
      <c r="Z27" s="245" t="s">
        <v>103</v>
      </c>
      <c r="AA27" s="168">
        <f t="shared" si="1"/>
        <v>0.4</v>
      </c>
      <c r="AB27" s="246" t="s">
        <v>102</v>
      </c>
      <c r="AC27" s="242" t="s">
        <v>32</v>
      </c>
      <c r="AD27" s="171" t="s">
        <v>836</v>
      </c>
      <c r="AE27" s="7" t="s">
        <v>314</v>
      </c>
      <c r="AF27" s="7" t="s">
        <v>853</v>
      </c>
      <c r="AG27" s="435" t="s">
        <v>890</v>
      </c>
      <c r="AH27" s="171"/>
      <c r="AI27" s="171"/>
    </row>
    <row r="28" spans="1:35" ht="114" customHeight="1" x14ac:dyDescent="0.3">
      <c r="A28" s="6">
        <v>17</v>
      </c>
      <c r="B28" s="6" t="s">
        <v>392</v>
      </c>
      <c r="C28" s="171" t="s">
        <v>828</v>
      </c>
      <c r="D28" s="123" t="s">
        <v>316</v>
      </c>
      <c r="E28" s="252" t="s">
        <v>317</v>
      </c>
      <c r="F28" s="16" t="s">
        <v>493</v>
      </c>
      <c r="G28" s="204" t="s">
        <v>81</v>
      </c>
      <c r="H28" s="7">
        <v>650</v>
      </c>
      <c r="I28" s="251" t="s">
        <v>7</v>
      </c>
      <c r="J28" s="8">
        <v>0.8</v>
      </c>
      <c r="K28" s="245" t="s">
        <v>103</v>
      </c>
      <c r="L28" s="168">
        <f t="shared" si="0"/>
        <v>0.4</v>
      </c>
      <c r="M28" s="246" t="s">
        <v>101</v>
      </c>
      <c r="N28" s="7">
        <v>4</v>
      </c>
      <c r="O28" s="124" t="s">
        <v>832</v>
      </c>
      <c r="P28" s="7" t="s">
        <v>29</v>
      </c>
      <c r="Q28" s="7" t="s">
        <v>29</v>
      </c>
      <c r="R28" s="19" t="s">
        <v>15</v>
      </c>
      <c r="S28" s="19" t="s">
        <v>10</v>
      </c>
      <c r="T28" s="175">
        <v>0.4</v>
      </c>
      <c r="U28" s="19" t="s">
        <v>20</v>
      </c>
      <c r="V28" s="19" t="s">
        <v>23</v>
      </c>
      <c r="W28" s="19" t="s">
        <v>27</v>
      </c>
      <c r="X28" s="195" t="s">
        <v>94</v>
      </c>
      <c r="Y28" s="168">
        <v>0.48</v>
      </c>
      <c r="Z28" s="245" t="s">
        <v>103</v>
      </c>
      <c r="AA28" s="168">
        <f t="shared" si="1"/>
        <v>0.4</v>
      </c>
      <c r="AB28" s="246" t="s">
        <v>101</v>
      </c>
      <c r="AC28" s="242" t="s">
        <v>32</v>
      </c>
      <c r="AD28" s="171" t="s">
        <v>837</v>
      </c>
      <c r="AE28" s="7" t="s">
        <v>319</v>
      </c>
      <c r="AF28" s="7" t="s">
        <v>853</v>
      </c>
      <c r="AG28" s="435" t="s">
        <v>890</v>
      </c>
      <c r="AH28" s="171"/>
      <c r="AI28" s="171"/>
    </row>
    <row r="29" spans="1:35" ht="64.5" customHeight="1" x14ac:dyDescent="0.3">
      <c r="A29" s="6">
        <v>18</v>
      </c>
      <c r="B29" s="6" t="s">
        <v>393</v>
      </c>
      <c r="C29" s="171" t="s">
        <v>826</v>
      </c>
      <c r="D29" s="81" t="s">
        <v>320</v>
      </c>
      <c r="E29" s="81" t="s">
        <v>321</v>
      </c>
      <c r="F29" s="81" t="s">
        <v>495</v>
      </c>
      <c r="G29" s="204" t="s">
        <v>81</v>
      </c>
      <c r="H29" s="7">
        <v>100</v>
      </c>
      <c r="I29" s="195" t="s">
        <v>200</v>
      </c>
      <c r="J29" s="8">
        <v>0.6</v>
      </c>
      <c r="K29" s="245" t="s">
        <v>172</v>
      </c>
      <c r="L29" s="168">
        <f t="shared" si="0"/>
        <v>0.2</v>
      </c>
      <c r="M29" s="246" t="s">
        <v>101</v>
      </c>
      <c r="N29" s="7">
        <v>5</v>
      </c>
      <c r="O29" s="124" t="s">
        <v>833</v>
      </c>
      <c r="P29" s="7" t="s">
        <v>29</v>
      </c>
      <c r="Q29" s="7" t="s">
        <v>29</v>
      </c>
      <c r="R29" s="19" t="s">
        <v>15</v>
      </c>
      <c r="S29" s="19" t="s">
        <v>10</v>
      </c>
      <c r="T29" s="273">
        <v>0.4</v>
      </c>
      <c r="U29" s="19" t="s">
        <v>20</v>
      </c>
      <c r="V29" s="19" t="s">
        <v>23</v>
      </c>
      <c r="W29" s="19" t="s">
        <v>27</v>
      </c>
      <c r="X29" s="195" t="s">
        <v>93</v>
      </c>
      <c r="Y29" s="168">
        <v>0.36</v>
      </c>
      <c r="Z29" s="245" t="s">
        <v>172</v>
      </c>
      <c r="AA29" s="168">
        <f t="shared" si="1"/>
        <v>0.2</v>
      </c>
      <c r="AB29" s="246" t="s">
        <v>102</v>
      </c>
      <c r="AC29" s="242" t="s">
        <v>32</v>
      </c>
      <c r="AD29" s="171" t="s">
        <v>838</v>
      </c>
      <c r="AE29" s="171" t="s">
        <v>323</v>
      </c>
      <c r="AF29" s="7" t="s">
        <v>853</v>
      </c>
      <c r="AG29" s="435" t="s">
        <v>890</v>
      </c>
      <c r="AH29" s="171"/>
      <c r="AI29" s="171"/>
    </row>
    <row r="30" spans="1:35" ht="75.75" x14ac:dyDescent="0.3">
      <c r="A30" s="6">
        <v>19</v>
      </c>
      <c r="B30" s="6" t="s">
        <v>397</v>
      </c>
      <c r="C30" s="237" t="s">
        <v>296</v>
      </c>
      <c r="D30" s="237" t="s">
        <v>918</v>
      </c>
      <c r="E30" s="237" t="s">
        <v>916</v>
      </c>
      <c r="F30" s="237" t="s">
        <v>915</v>
      </c>
      <c r="G30" s="204" t="s">
        <v>81</v>
      </c>
      <c r="H30" s="236">
        <v>1500</v>
      </c>
      <c r="I30" s="251" t="s">
        <v>7</v>
      </c>
      <c r="J30" s="168">
        <f t="shared" ref="J30:J38" si="3">IF(I30="MUY BAJA",20%,IF(I30="BAJA",40%,IF(I30="MEDIA",60%,IF(I30="ALTA",80%,IF(I30="MUY ALTA",100%,IF(I30="",""))))))</f>
        <v>0.8</v>
      </c>
      <c r="K30" s="245" t="s">
        <v>172</v>
      </c>
      <c r="L30" s="168">
        <f t="shared" si="0"/>
        <v>0.2</v>
      </c>
      <c r="M30" s="246" t="s">
        <v>102</v>
      </c>
      <c r="N30" s="6">
        <v>1</v>
      </c>
      <c r="O30" s="16" t="s">
        <v>326</v>
      </c>
      <c r="P30" s="167" t="s">
        <v>29</v>
      </c>
      <c r="Q30" s="167" t="s">
        <v>29</v>
      </c>
      <c r="R30" s="19" t="s">
        <v>910</v>
      </c>
      <c r="S30" s="19" t="s">
        <v>10</v>
      </c>
      <c r="T30" s="168">
        <v>0.3</v>
      </c>
      <c r="U30" s="19" t="s">
        <v>20</v>
      </c>
      <c r="V30" s="19" t="s">
        <v>23</v>
      </c>
      <c r="W30" s="19" t="s">
        <v>27</v>
      </c>
      <c r="X30" s="195" t="s">
        <v>94</v>
      </c>
      <c r="Y30" s="253">
        <v>0.56000000000000005</v>
      </c>
      <c r="Z30" s="245" t="s">
        <v>172</v>
      </c>
      <c r="AA30" s="168">
        <f t="shared" si="1"/>
        <v>0.2</v>
      </c>
      <c r="AB30" s="246" t="s">
        <v>102</v>
      </c>
      <c r="AC30" s="242" t="s">
        <v>32</v>
      </c>
      <c r="AD30" s="16" t="s">
        <v>327</v>
      </c>
      <c r="AE30" s="123" t="s">
        <v>328</v>
      </c>
      <c r="AF30" s="71" t="s">
        <v>853</v>
      </c>
      <c r="AG30" s="239" t="s">
        <v>227</v>
      </c>
      <c r="AH30" s="7"/>
      <c r="AI30" s="7"/>
    </row>
    <row r="31" spans="1:35" ht="75.75" x14ac:dyDescent="0.3">
      <c r="A31" s="6">
        <v>20</v>
      </c>
      <c r="B31" s="6" t="s">
        <v>398</v>
      </c>
      <c r="C31" s="16" t="s">
        <v>329</v>
      </c>
      <c r="D31" s="16" t="s">
        <v>919</v>
      </c>
      <c r="E31" s="16" t="s">
        <v>498</v>
      </c>
      <c r="F31" s="16" t="s">
        <v>499</v>
      </c>
      <c r="G31" s="204" t="s">
        <v>81</v>
      </c>
      <c r="H31" s="7">
        <v>2000</v>
      </c>
      <c r="I31" s="251" t="s">
        <v>7</v>
      </c>
      <c r="J31" s="168">
        <f t="shared" si="3"/>
        <v>0.8</v>
      </c>
      <c r="K31" s="245" t="s">
        <v>172</v>
      </c>
      <c r="L31" s="168">
        <f t="shared" si="0"/>
        <v>0.2</v>
      </c>
      <c r="M31" s="246" t="s">
        <v>102</v>
      </c>
      <c r="N31" s="6">
        <v>2</v>
      </c>
      <c r="O31" s="123" t="s">
        <v>500</v>
      </c>
      <c r="P31" s="6" t="s">
        <v>29</v>
      </c>
      <c r="Q31" s="6" t="s">
        <v>29</v>
      </c>
      <c r="R31" s="19" t="s">
        <v>17</v>
      </c>
      <c r="S31" s="19" t="s">
        <v>10</v>
      </c>
      <c r="T31" s="168">
        <v>0.4</v>
      </c>
      <c r="U31" s="19" t="s">
        <v>20</v>
      </c>
      <c r="V31" s="19" t="s">
        <v>23</v>
      </c>
      <c r="W31" s="19" t="s">
        <v>27</v>
      </c>
      <c r="X31" s="195" t="s">
        <v>94</v>
      </c>
      <c r="Y31" s="254">
        <v>0.48</v>
      </c>
      <c r="Z31" s="245" t="s">
        <v>172</v>
      </c>
      <c r="AA31" s="168">
        <f t="shared" si="1"/>
        <v>0.2</v>
      </c>
      <c r="AB31" s="246" t="s">
        <v>102</v>
      </c>
      <c r="AC31" s="242" t="s">
        <v>32</v>
      </c>
      <c r="AD31" s="16" t="s">
        <v>331</v>
      </c>
      <c r="AE31" s="71" t="s">
        <v>328</v>
      </c>
      <c r="AF31" s="71" t="s">
        <v>853</v>
      </c>
      <c r="AG31" s="239" t="s">
        <v>227</v>
      </c>
      <c r="AH31" s="7"/>
      <c r="AI31" s="7"/>
    </row>
    <row r="32" spans="1:35" ht="89.25" x14ac:dyDescent="0.3">
      <c r="A32" s="6">
        <v>21</v>
      </c>
      <c r="B32" s="6" t="s">
        <v>369</v>
      </c>
      <c r="C32" s="7" t="s">
        <v>350</v>
      </c>
      <c r="D32" s="123" t="s">
        <v>351</v>
      </c>
      <c r="E32" s="16" t="s">
        <v>352</v>
      </c>
      <c r="F32" s="16" t="s">
        <v>501</v>
      </c>
      <c r="G32" s="204" t="s">
        <v>81</v>
      </c>
      <c r="H32" s="7">
        <f>(3*12)+2+5+12</f>
        <v>55</v>
      </c>
      <c r="I32" s="195" t="s">
        <v>200</v>
      </c>
      <c r="J32" s="168">
        <f t="shared" si="3"/>
        <v>0.6</v>
      </c>
      <c r="K32" s="245" t="s">
        <v>172</v>
      </c>
      <c r="L32" s="168">
        <f t="shared" si="0"/>
        <v>0.2</v>
      </c>
      <c r="M32" s="246" t="s">
        <v>102</v>
      </c>
      <c r="N32" s="6">
        <v>1</v>
      </c>
      <c r="O32" s="81" t="s">
        <v>859</v>
      </c>
      <c r="P32" s="71" t="s">
        <v>29</v>
      </c>
      <c r="Q32" s="6" t="s">
        <v>29</v>
      </c>
      <c r="R32" s="19" t="s">
        <v>15</v>
      </c>
      <c r="S32" s="19" t="s">
        <v>10</v>
      </c>
      <c r="T32" s="250">
        <v>0.4</v>
      </c>
      <c r="U32" s="19" t="s">
        <v>20</v>
      </c>
      <c r="V32" s="19" t="s">
        <v>23</v>
      </c>
      <c r="W32" s="19" t="s">
        <v>27</v>
      </c>
      <c r="X32" s="195" t="s">
        <v>93</v>
      </c>
      <c r="Y32" s="168">
        <v>0.36</v>
      </c>
      <c r="Z32" s="245" t="s">
        <v>172</v>
      </c>
      <c r="AA32" s="168">
        <f t="shared" si="1"/>
        <v>0.2</v>
      </c>
      <c r="AB32" s="246" t="s">
        <v>102</v>
      </c>
      <c r="AC32" s="242" t="s">
        <v>32</v>
      </c>
      <c r="AD32" s="16" t="s">
        <v>502</v>
      </c>
      <c r="AE32" s="7" t="s">
        <v>354</v>
      </c>
      <c r="AF32" s="71" t="s">
        <v>853</v>
      </c>
      <c r="AG32" s="239" t="s">
        <v>227</v>
      </c>
      <c r="AH32" s="7"/>
      <c r="AI32" s="7"/>
    </row>
    <row r="33" spans="1:43" ht="86.25" x14ac:dyDescent="0.3">
      <c r="A33" s="6">
        <v>22</v>
      </c>
      <c r="B33" s="6" t="s">
        <v>370</v>
      </c>
      <c r="C33" s="16" t="s">
        <v>485</v>
      </c>
      <c r="D33" s="16" t="s">
        <v>355</v>
      </c>
      <c r="E33" s="16" t="s">
        <v>356</v>
      </c>
      <c r="F33" s="16" t="s">
        <v>503</v>
      </c>
      <c r="G33" s="204" t="s">
        <v>841</v>
      </c>
      <c r="H33" s="7">
        <v>15</v>
      </c>
      <c r="I33" s="195" t="s">
        <v>94</v>
      </c>
      <c r="J33" s="168">
        <f t="shared" si="3"/>
        <v>0.4</v>
      </c>
      <c r="K33" s="245" t="s">
        <v>8</v>
      </c>
      <c r="L33" s="168">
        <f t="shared" si="0"/>
        <v>0.8</v>
      </c>
      <c r="M33" s="246" t="s">
        <v>100</v>
      </c>
      <c r="N33" s="6">
        <v>2</v>
      </c>
      <c r="O33" s="123" t="s">
        <v>357</v>
      </c>
      <c r="P33" s="6" t="s">
        <v>29</v>
      </c>
      <c r="Q33" s="6" t="s">
        <v>29</v>
      </c>
      <c r="R33" s="19" t="s">
        <v>15</v>
      </c>
      <c r="S33" s="19" t="s">
        <v>10</v>
      </c>
      <c r="T33" s="250">
        <v>0.4</v>
      </c>
      <c r="U33" s="19" t="s">
        <v>20</v>
      </c>
      <c r="V33" s="19" t="s">
        <v>23</v>
      </c>
      <c r="W33" s="19" t="s">
        <v>26</v>
      </c>
      <c r="X33" s="195" t="s">
        <v>93</v>
      </c>
      <c r="Y33" s="168">
        <v>0.24</v>
      </c>
      <c r="Z33" s="245" t="s">
        <v>8</v>
      </c>
      <c r="AA33" s="168">
        <f t="shared" si="1"/>
        <v>0.8</v>
      </c>
      <c r="AB33" s="246" t="s">
        <v>100</v>
      </c>
      <c r="AC33" s="242" t="s">
        <v>32</v>
      </c>
      <c r="AD33" s="16" t="s">
        <v>358</v>
      </c>
      <c r="AE33" s="7" t="s">
        <v>354</v>
      </c>
      <c r="AF33" s="71" t="s">
        <v>853</v>
      </c>
      <c r="AG33" s="184" t="s">
        <v>586</v>
      </c>
      <c r="AH33" s="7"/>
      <c r="AI33" s="7"/>
    </row>
    <row r="34" spans="1:43" ht="86.25" x14ac:dyDescent="0.3">
      <c r="A34" s="6">
        <v>23</v>
      </c>
      <c r="B34" s="6" t="s">
        <v>371</v>
      </c>
      <c r="C34" s="16" t="s">
        <v>473</v>
      </c>
      <c r="D34" s="16" t="s">
        <v>359</v>
      </c>
      <c r="E34" s="16" t="s">
        <v>360</v>
      </c>
      <c r="F34" s="16" t="s">
        <v>361</v>
      </c>
      <c r="G34" s="204" t="s">
        <v>81</v>
      </c>
      <c r="H34" s="7">
        <f>2+1+12+1</f>
        <v>16</v>
      </c>
      <c r="I34" s="195" t="s">
        <v>94</v>
      </c>
      <c r="J34" s="168">
        <f t="shared" si="3"/>
        <v>0.4</v>
      </c>
      <c r="K34" s="245" t="s">
        <v>103</v>
      </c>
      <c r="L34" s="168">
        <f t="shared" si="0"/>
        <v>0.4</v>
      </c>
      <c r="M34" s="246" t="s">
        <v>102</v>
      </c>
      <c r="N34" s="6">
        <v>3</v>
      </c>
      <c r="O34" s="123" t="s">
        <v>860</v>
      </c>
      <c r="P34" s="6" t="s">
        <v>29</v>
      </c>
      <c r="Q34" s="6" t="s">
        <v>29</v>
      </c>
      <c r="R34" s="19" t="s">
        <v>15</v>
      </c>
      <c r="S34" s="19" t="s">
        <v>10</v>
      </c>
      <c r="T34" s="250">
        <v>0.4</v>
      </c>
      <c r="U34" s="19" t="s">
        <v>20</v>
      </c>
      <c r="V34" s="19" t="s">
        <v>23</v>
      </c>
      <c r="W34" s="19" t="s">
        <v>26</v>
      </c>
      <c r="X34" s="195" t="s">
        <v>93</v>
      </c>
      <c r="Y34" s="175">
        <v>0.36</v>
      </c>
      <c r="Z34" s="245" t="s">
        <v>103</v>
      </c>
      <c r="AA34" s="168">
        <f t="shared" si="1"/>
        <v>0.4</v>
      </c>
      <c r="AB34" s="246" t="s">
        <v>102</v>
      </c>
      <c r="AC34" s="242" t="s">
        <v>32</v>
      </c>
      <c r="AD34" s="171" t="s">
        <v>363</v>
      </c>
      <c r="AE34" s="7" t="s">
        <v>364</v>
      </c>
      <c r="AF34" s="71" t="s">
        <v>853</v>
      </c>
      <c r="AG34" s="239" t="s">
        <v>227</v>
      </c>
      <c r="AH34" s="7"/>
      <c r="AI34" s="7"/>
    </row>
    <row r="35" spans="1:43" ht="75.75" x14ac:dyDescent="0.3">
      <c r="A35" s="6">
        <v>24</v>
      </c>
      <c r="B35" s="6" t="s">
        <v>372</v>
      </c>
      <c r="C35" s="16" t="s">
        <v>485</v>
      </c>
      <c r="D35" s="16" t="s">
        <v>365</v>
      </c>
      <c r="E35" s="16" t="s">
        <v>366</v>
      </c>
      <c r="F35" s="16" t="s">
        <v>504</v>
      </c>
      <c r="G35" s="204" t="s">
        <v>841</v>
      </c>
      <c r="H35" s="120">
        <f>(365-52)*5</f>
        <v>1565</v>
      </c>
      <c r="I35" s="195" t="s">
        <v>7</v>
      </c>
      <c r="J35" s="168">
        <f t="shared" si="3"/>
        <v>0.8</v>
      </c>
      <c r="K35" s="245" t="s">
        <v>8</v>
      </c>
      <c r="L35" s="168">
        <f t="shared" si="0"/>
        <v>0.8</v>
      </c>
      <c r="M35" s="246" t="s">
        <v>100</v>
      </c>
      <c r="N35" s="7">
        <v>4</v>
      </c>
      <c r="O35" s="124" t="s">
        <v>367</v>
      </c>
      <c r="P35" s="268" t="s">
        <v>29</v>
      </c>
      <c r="Q35" s="7" t="s">
        <v>29</v>
      </c>
      <c r="R35" s="19" t="s">
        <v>15</v>
      </c>
      <c r="S35" s="19" t="s">
        <v>10</v>
      </c>
      <c r="T35" s="250">
        <v>0.4</v>
      </c>
      <c r="U35" s="19" t="s">
        <v>20</v>
      </c>
      <c r="V35" s="19" t="s">
        <v>23</v>
      </c>
      <c r="W35" s="19" t="s">
        <v>27</v>
      </c>
      <c r="X35" s="195" t="s">
        <v>93</v>
      </c>
      <c r="Y35" s="168">
        <v>0.36</v>
      </c>
      <c r="Z35" s="245" t="s">
        <v>8</v>
      </c>
      <c r="AA35" s="168">
        <f t="shared" si="1"/>
        <v>0.8</v>
      </c>
      <c r="AB35" s="246" t="s">
        <v>100</v>
      </c>
      <c r="AC35" s="242" t="s">
        <v>32</v>
      </c>
      <c r="AD35" s="171" t="s">
        <v>505</v>
      </c>
      <c r="AE35" s="7" t="s">
        <v>368</v>
      </c>
      <c r="AF35" s="71" t="s">
        <v>853</v>
      </c>
      <c r="AG35" s="184" t="s">
        <v>586</v>
      </c>
      <c r="AH35" s="7"/>
      <c r="AI35" s="7"/>
    </row>
    <row r="36" spans="1:43" ht="75.75" x14ac:dyDescent="0.3">
      <c r="A36" s="6">
        <v>25</v>
      </c>
      <c r="B36" s="6" t="s">
        <v>382</v>
      </c>
      <c r="C36" s="16" t="s">
        <v>373</v>
      </c>
      <c r="D36" s="123" t="s">
        <v>506</v>
      </c>
      <c r="E36" s="16" t="s">
        <v>374</v>
      </c>
      <c r="F36" s="16" t="s">
        <v>375</v>
      </c>
      <c r="G36" s="204" t="s">
        <v>81</v>
      </c>
      <c r="H36" s="7">
        <v>16</v>
      </c>
      <c r="I36" s="195" t="s">
        <v>94</v>
      </c>
      <c r="J36" s="168">
        <f t="shared" si="3"/>
        <v>0.4</v>
      </c>
      <c r="K36" s="245" t="s">
        <v>172</v>
      </c>
      <c r="L36" s="168">
        <f t="shared" si="0"/>
        <v>0.2</v>
      </c>
      <c r="M36" s="246" t="s">
        <v>102</v>
      </c>
      <c r="N36" s="6">
        <v>1</v>
      </c>
      <c r="O36" s="16" t="s">
        <v>861</v>
      </c>
      <c r="P36" s="71" t="s">
        <v>29</v>
      </c>
      <c r="Q36" s="6" t="s">
        <v>29</v>
      </c>
      <c r="R36" s="19" t="s">
        <v>15</v>
      </c>
      <c r="S36" s="19" t="s">
        <v>10</v>
      </c>
      <c r="T36" s="250">
        <v>0.4</v>
      </c>
      <c r="U36" s="19" t="s">
        <v>21</v>
      </c>
      <c r="V36" s="19" t="s">
        <v>24</v>
      </c>
      <c r="W36" s="19" t="s">
        <v>27</v>
      </c>
      <c r="X36" s="195" t="s">
        <v>93</v>
      </c>
      <c r="Y36" s="168">
        <v>0.24</v>
      </c>
      <c r="Z36" s="245" t="s">
        <v>172</v>
      </c>
      <c r="AA36" s="168">
        <f t="shared" si="1"/>
        <v>0.2</v>
      </c>
      <c r="AB36" s="246" t="s">
        <v>102</v>
      </c>
      <c r="AC36" s="242" t="s">
        <v>32</v>
      </c>
      <c r="AD36" s="16" t="s">
        <v>377</v>
      </c>
      <c r="AE36" s="7" t="s">
        <v>507</v>
      </c>
      <c r="AF36" s="71" t="s">
        <v>853</v>
      </c>
      <c r="AG36" s="239" t="s">
        <v>227</v>
      </c>
      <c r="AH36" s="7"/>
      <c r="AI36" s="7"/>
    </row>
    <row r="37" spans="1:43" ht="86.25" x14ac:dyDescent="0.3">
      <c r="A37" s="6">
        <v>26</v>
      </c>
      <c r="B37" s="6" t="s">
        <v>383</v>
      </c>
      <c r="C37" s="16" t="s">
        <v>508</v>
      </c>
      <c r="D37" s="16" t="s">
        <v>509</v>
      </c>
      <c r="E37" s="16" t="s">
        <v>378</v>
      </c>
      <c r="F37" s="16" t="s">
        <v>379</v>
      </c>
      <c r="G37" s="204" t="s">
        <v>841</v>
      </c>
      <c r="H37" s="7">
        <v>60</v>
      </c>
      <c r="I37" s="195" t="s">
        <v>200</v>
      </c>
      <c r="J37" s="168">
        <f t="shared" si="3"/>
        <v>0.6</v>
      </c>
      <c r="K37" s="245" t="s">
        <v>8</v>
      </c>
      <c r="L37" s="168">
        <f t="shared" si="0"/>
        <v>0.8</v>
      </c>
      <c r="M37" s="246" t="s">
        <v>100</v>
      </c>
      <c r="N37" s="6">
        <v>3</v>
      </c>
      <c r="O37" s="123" t="s">
        <v>862</v>
      </c>
      <c r="P37" s="6" t="s">
        <v>29</v>
      </c>
      <c r="Q37" s="6" t="s">
        <v>29</v>
      </c>
      <c r="R37" s="19" t="s">
        <v>15</v>
      </c>
      <c r="S37" s="19" t="s">
        <v>10</v>
      </c>
      <c r="T37" s="250">
        <v>0.4</v>
      </c>
      <c r="U37" s="19" t="s">
        <v>20</v>
      </c>
      <c r="V37" s="19" t="s">
        <v>23</v>
      </c>
      <c r="W37" s="19" t="s">
        <v>26</v>
      </c>
      <c r="X37" s="195" t="s">
        <v>93</v>
      </c>
      <c r="Y37" s="175">
        <v>0.36</v>
      </c>
      <c r="Z37" s="245" t="s">
        <v>8</v>
      </c>
      <c r="AA37" s="168">
        <f t="shared" si="1"/>
        <v>0.8</v>
      </c>
      <c r="AB37" s="246" t="s">
        <v>100</v>
      </c>
      <c r="AC37" s="242" t="s">
        <v>32</v>
      </c>
      <c r="AD37" s="171" t="s">
        <v>381</v>
      </c>
      <c r="AE37" s="7" t="s">
        <v>364</v>
      </c>
      <c r="AF37" s="71" t="s">
        <v>853</v>
      </c>
      <c r="AG37" s="184" t="s">
        <v>586</v>
      </c>
      <c r="AH37" s="7"/>
      <c r="AI37" s="7"/>
    </row>
    <row r="38" spans="1:43" ht="65.25" customHeight="1" x14ac:dyDescent="0.3">
      <c r="A38" s="525">
        <v>27</v>
      </c>
      <c r="B38" s="525" t="s">
        <v>384</v>
      </c>
      <c r="C38" s="527" t="s">
        <v>373</v>
      </c>
      <c r="D38" s="527" t="s">
        <v>385</v>
      </c>
      <c r="E38" s="527" t="s">
        <v>863</v>
      </c>
      <c r="F38" s="527" t="s">
        <v>864</v>
      </c>
      <c r="G38" s="463" t="s">
        <v>81</v>
      </c>
      <c r="H38" s="481">
        <v>600</v>
      </c>
      <c r="I38" s="479" t="s">
        <v>7</v>
      </c>
      <c r="J38" s="470">
        <f t="shared" si="3"/>
        <v>0.8</v>
      </c>
      <c r="K38" s="477" t="s">
        <v>101</v>
      </c>
      <c r="L38" s="470">
        <f>IF(K38="LEVE",20%,IF(K38="MENOR",40%,IF(K38="MODERADO",60%,IF(K38="MAYOR",80%,IF(K38="CATASTROFICO",100%,IF(I38="",""))))))</f>
        <v>0.6</v>
      </c>
      <c r="M38" s="468" t="s">
        <v>100</v>
      </c>
      <c r="N38" s="6">
        <v>1</v>
      </c>
      <c r="O38" s="123" t="s">
        <v>387</v>
      </c>
      <c r="P38" s="6" t="s">
        <v>29</v>
      </c>
      <c r="Q38" s="6" t="s">
        <v>29</v>
      </c>
      <c r="R38" s="19" t="s">
        <v>15</v>
      </c>
      <c r="S38" s="19" t="s">
        <v>10</v>
      </c>
      <c r="T38" s="250">
        <v>0.4</v>
      </c>
      <c r="U38" s="19" t="s">
        <v>20</v>
      </c>
      <c r="V38" s="19" t="s">
        <v>23</v>
      </c>
      <c r="W38" s="19" t="s">
        <v>26</v>
      </c>
      <c r="X38" s="479" t="s">
        <v>93</v>
      </c>
      <c r="Y38" s="168">
        <v>0.48</v>
      </c>
      <c r="Z38" s="477" t="s">
        <v>101</v>
      </c>
      <c r="AA38" s="470">
        <f t="shared" si="1"/>
        <v>0.6</v>
      </c>
      <c r="AB38" s="468" t="s">
        <v>101</v>
      </c>
      <c r="AC38" s="242" t="s">
        <v>32</v>
      </c>
      <c r="AD38" s="123" t="s">
        <v>865</v>
      </c>
      <c r="AE38" s="123" t="s">
        <v>511</v>
      </c>
      <c r="AF38" s="71" t="s">
        <v>853</v>
      </c>
      <c r="AG38" s="239" t="s">
        <v>227</v>
      </c>
      <c r="AH38" s="7"/>
      <c r="AI38" s="7"/>
    </row>
    <row r="39" spans="1:43" ht="81" customHeight="1" x14ac:dyDescent="0.3">
      <c r="A39" s="526"/>
      <c r="B39" s="526"/>
      <c r="C39" s="529"/>
      <c r="D39" s="529"/>
      <c r="E39" s="529"/>
      <c r="F39" s="529"/>
      <c r="G39" s="465"/>
      <c r="H39" s="482"/>
      <c r="I39" s="480"/>
      <c r="J39" s="471"/>
      <c r="K39" s="478"/>
      <c r="L39" s="471"/>
      <c r="M39" s="469"/>
      <c r="N39" s="6">
        <v>2</v>
      </c>
      <c r="O39" s="123" t="s">
        <v>512</v>
      </c>
      <c r="P39" s="6" t="s">
        <v>29</v>
      </c>
      <c r="Q39" s="6" t="s">
        <v>29</v>
      </c>
      <c r="R39" s="19" t="s">
        <v>15</v>
      </c>
      <c r="S39" s="19" t="s">
        <v>10</v>
      </c>
      <c r="T39" s="250">
        <v>0.4</v>
      </c>
      <c r="U39" s="19" t="s">
        <v>20</v>
      </c>
      <c r="V39" s="19" t="s">
        <v>23</v>
      </c>
      <c r="W39" s="19" t="s">
        <v>26</v>
      </c>
      <c r="X39" s="480"/>
      <c r="Y39" s="192">
        <v>0.28799999999999998</v>
      </c>
      <c r="Z39" s="478"/>
      <c r="AA39" s="471"/>
      <c r="AB39" s="469"/>
      <c r="AC39" s="242" t="s">
        <v>32</v>
      </c>
      <c r="AD39" s="123" t="s">
        <v>866</v>
      </c>
      <c r="AE39" s="123" t="s">
        <v>514</v>
      </c>
      <c r="AF39" s="71" t="s">
        <v>853</v>
      </c>
      <c r="AG39" s="239" t="s">
        <v>227</v>
      </c>
      <c r="AH39" s="7"/>
      <c r="AI39" s="7"/>
    </row>
    <row r="40" spans="1:43" ht="81" customHeight="1" x14ac:dyDescent="0.3">
      <c r="A40" s="255">
        <v>28</v>
      </c>
      <c r="B40" s="255" t="s">
        <v>587</v>
      </c>
      <c r="C40" s="16" t="s">
        <v>373</v>
      </c>
      <c r="D40" s="16" t="s">
        <v>590</v>
      </c>
      <c r="E40" s="16" t="s">
        <v>591</v>
      </c>
      <c r="F40" s="16" t="s">
        <v>592</v>
      </c>
      <c r="G40" s="204" t="s">
        <v>81</v>
      </c>
      <c r="H40" s="120">
        <v>12</v>
      </c>
      <c r="I40" s="195" t="s">
        <v>94</v>
      </c>
      <c r="J40" s="168">
        <f t="shared" ref="J40" si="4">IF(I40="MUY BAJA",20%,IF(I40="BAJA",40%,IF(I40="MEDIA",60%,IF(I40="ALTA",80%,IF(I40="MUY ALTA",100%,IF(I40="",""))))))</f>
        <v>0.4</v>
      </c>
      <c r="K40" s="245" t="s">
        <v>103</v>
      </c>
      <c r="L40" s="168">
        <f t="shared" ref="L40:L42" si="5">IF(K40="LEVE",20%,IF(K40="MENOR",40%,IF(K40="MODERADO",60%,IF(K40="MAYOR",80%,IF(K40="CATASTROFICO",100%,IF(I40="",""))))))</f>
        <v>0.4</v>
      </c>
      <c r="M40" s="246" t="s">
        <v>102</v>
      </c>
      <c r="N40" s="6">
        <v>3</v>
      </c>
      <c r="O40" s="124" t="s">
        <v>593</v>
      </c>
      <c r="P40" s="268" t="s">
        <v>29</v>
      </c>
      <c r="Q40" s="7" t="s">
        <v>29</v>
      </c>
      <c r="R40" s="19" t="s">
        <v>910</v>
      </c>
      <c r="S40" s="19" t="s">
        <v>10</v>
      </c>
      <c r="T40" s="250">
        <v>0.3</v>
      </c>
      <c r="U40" s="19" t="s">
        <v>20</v>
      </c>
      <c r="V40" s="19" t="s">
        <v>23</v>
      </c>
      <c r="W40" s="19" t="s">
        <v>27</v>
      </c>
      <c r="X40" s="195" t="s">
        <v>93</v>
      </c>
      <c r="Y40" s="168">
        <v>0.28000000000000003</v>
      </c>
      <c r="Z40" s="245" t="s">
        <v>103</v>
      </c>
      <c r="AA40" s="168">
        <f t="shared" ref="AA40:AA42" si="6">IF(Z40="LEVE",20%,IF(Z40="MENOR",40%,IF(Z40="MODERADO",60%,IF(Z40="MAYOR",80%,IF(Z40="CATASTROFICO",100%,IF(Z40="",""))))))</f>
        <v>0.4</v>
      </c>
      <c r="AB40" s="246" t="s">
        <v>102</v>
      </c>
      <c r="AC40" s="242" t="s">
        <v>32</v>
      </c>
      <c r="AD40" s="16" t="s">
        <v>594</v>
      </c>
      <c r="AE40" s="123" t="s">
        <v>595</v>
      </c>
      <c r="AF40" s="71" t="s">
        <v>853</v>
      </c>
      <c r="AG40" s="239" t="s">
        <v>227</v>
      </c>
      <c r="AH40" s="7"/>
      <c r="AI40" s="7"/>
    </row>
    <row r="41" spans="1:43" ht="81" customHeight="1" x14ac:dyDescent="0.3">
      <c r="A41" s="255">
        <v>29</v>
      </c>
      <c r="B41" s="255" t="s">
        <v>588</v>
      </c>
      <c r="C41" s="16" t="s">
        <v>373</v>
      </c>
      <c r="D41" s="81" t="s">
        <v>596</v>
      </c>
      <c r="E41" s="81" t="s">
        <v>597</v>
      </c>
      <c r="F41" s="81" t="s">
        <v>598</v>
      </c>
      <c r="G41" s="204" t="s">
        <v>81</v>
      </c>
      <c r="H41" s="120">
        <v>2</v>
      </c>
      <c r="I41" s="195" t="s">
        <v>93</v>
      </c>
      <c r="J41" s="168">
        <f>IF(I41="MUY BAJA",20%,IF(I41="BAJA",40%,IF(I41="MEDIA",60%,IF(I41="ALTA",80%,IF(I41="MUY ALTA",100%,IF(I41="",""))))))</f>
        <v>0.2</v>
      </c>
      <c r="K41" s="245" t="s">
        <v>103</v>
      </c>
      <c r="L41" s="168">
        <f t="shared" si="5"/>
        <v>0.4</v>
      </c>
      <c r="M41" s="246" t="s">
        <v>102</v>
      </c>
      <c r="N41" s="6">
        <v>4</v>
      </c>
      <c r="O41" s="124" t="s">
        <v>599</v>
      </c>
      <c r="P41" s="7" t="s">
        <v>29</v>
      </c>
      <c r="Q41" s="7" t="s">
        <v>29</v>
      </c>
      <c r="R41" s="19" t="s">
        <v>15</v>
      </c>
      <c r="S41" s="19" t="s">
        <v>10</v>
      </c>
      <c r="T41" s="250">
        <v>0.4</v>
      </c>
      <c r="U41" s="19" t="s">
        <v>20</v>
      </c>
      <c r="V41" s="19" t="s">
        <v>23</v>
      </c>
      <c r="W41" s="19" t="s">
        <v>26</v>
      </c>
      <c r="X41" s="195" t="s">
        <v>93</v>
      </c>
      <c r="Y41" s="168">
        <v>0.14000000000000001</v>
      </c>
      <c r="Z41" s="245" t="s">
        <v>103</v>
      </c>
      <c r="AA41" s="168">
        <f t="shared" si="6"/>
        <v>0.4</v>
      </c>
      <c r="AB41" s="246" t="s">
        <v>102</v>
      </c>
      <c r="AC41" s="242" t="s">
        <v>32</v>
      </c>
      <c r="AD41" s="16" t="s">
        <v>600</v>
      </c>
      <c r="AE41" s="123" t="s">
        <v>601</v>
      </c>
      <c r="AF41" s="71" t="s">
        <v>853</v>
      </c>
      <c r="AG41" s="239" t="s">
        <v>227</v>
      </c>
      <c r="AH41" s="7"/>
      <c r="AI41" s="7"/>
    </row>
    <row r="42" spans="1:43" ht="81" customHeight="1" x14ac:dyDescent="0.3">
      <c r="A42" s="255">
        <v>30</v>
      </c>
      <c r="B42" s="255" t="s">
        <v>589</v>
      </c>
      <c r="C42" s="16" t="s">
        <v>296</v>
      </c>
      <c r="D42" s="81" t="s">
        <v>602</v>
      </c>
      <c r="E42" s="16" t="s">
        <v>603</v>
      </c>
      <c r="F42" s="119" t="s">
        <v>604</v>
      </c>
      <c r="G42" s="204" t="s">
        <v>81</v>
      </c>
      <c r="H42" s="120">
        <f>2*12</f>
        <v>24</v>
      </c>
      <c r="I42" s="195" t="s">
        <v>94</v>
      </c>
      <c r="J42" s="168">
        <f t="shared" ref="J42:J44" si="7">IF(I42="MUY BAJA",20%,IF(I42="BAJA",40%,IF(I42="MEDIA",60%,IF(I42="ALTA",80%,IF(I42="MUY ALTA",100%,IF(I42="",""))))))</f>
        <v>0.4</v>
      </c>
      <c r="K42" s="245" t="s">
        <v>172</v>
      </c>
      <c r="L42" s="168">
        <f t="shared" si="5"/>
        <v>0.2</v>
      </c>
      <c r="M42" s="246" t="s">
        <v>102</v>
      </c>
      <c r="N42" s="6">
        <v>5</v>
      </c>
      <c r="O42" s="124" t="s">
        <v>605</v>
      </c>
      <c r="P42" s="7" t="s">
        <v>29</v>
      </c>
      <c r="Q42" s="7" t="s">
        <v>29</v>
      </c>
      <c r="R42" s="19" t="s">
        <v>910</v>
      </c>
      <c r="S42" s="19" t="s">
        <v>10</v>
      </c>
      <c r="T42" s="293">
        <v>0.3</v>
      </c>
      <c r="U42" s="19" t="s">
        <v>20</v>
      </c>
      <c r="V42" s="19" t="s">
        <v>23</v>
      </c>
      <c r="W42" s="19" t="s">
        <v>26</v>
      </c>
      <c r="X42" s="195" t="s">
        <v>93</v>
      </c>
      <c r="Y42" s="273">
        <v>0.24</v>
      </c>
      <c r="Z42" s="245" t="s">
        <v>172</v>
      </c>
      <c r="AA42" s="168">
        <f t="shared" si="6"/>
        <v>0.2</v>
      </c>
      <c r="AB42" s="246" t="s">
        <v>102</v>
      </c>
      <c r="AC42" s="242" t="s">
        <v>32</v>
      </c>
      <c r="AD42" s="16" t="s">
        <v>606</v>
      </c>
      <c r="AE42" s="123" t="s">
        <v>607</v>
      </c>
      <c r="AF42" s="71" t="s">
        <v>853</v>
      </c>
      <c r="AG42" s="239" t="s">
        <v>227</v>
      </c>
      <c r="AH42" s="7"/>
      <c r="AI42" s="7"/>
    </row>
    <row r="43" spans="1:43" ht="81" customHeight="1" x14ac:dyDescent="0.3">
      <c r="A43" s="255">
        <v>31</v>
      </c>
      <c r="B43" s="255" t="s">
        <v>700</v>
      </c>
      <c r="C43" s="16" t="s">
        <v>373</v>
      </c>
      <c r="D43" s="7" t="s">
        <v>701</v>
      </c>
      <c r="E43" s="7" t="s">
        <v>702</v>
      </c>
      <c r="F43" s="7" t="s">
        <v>703</v>
      </c>
      <c r="G43" s="204" t="s">
        <v>81</v>
      </c>
      <c r="H43" s="7">
        <v>50</v>
      </c>
      <c r="I43" s="195" t="s">
        <v>200</v>
      </c>
      <c r="J43" s="168">
        <f t="shared" si="7"/>
        <v>0.6</v>
      </c>
      <c r="K43" s="245" t="s">
        <v>172</v>
      </c>
      <c r="L43" s="168">
        <f>IF(K43="LEVE",20%,IF(K43="MENOR",40%,IF(K43="MODERADO",60%,IF(K43="MAYOR",80%,IF(K43="CATASTROFICO",100%,IF(I43="",""))))))</f>
        <v>0.2</v>
      </c>
      <c r="M43" s="246" t="s">
        <v>102</v>
      </c>
      <c r="N43" s="6">
        <v>6</v>
      </c>
      <c r="O43" s="124" t="s">
        <v>704</v>
      </c>
      <c r="P43" s="7" t="s">
        <v>29</v>
      </c>
      <c r="Q43" s="7" t="s">
        <v>29</v>
      </c>
      <c r="R43" s="19" t="s">
        <v>15</v>
      </c>
      <c r="S43" s="19" t="s">
        <v>10</v>
      </c>
      <c r="T43" s="250">
        <v>0.4</v>
      </c>
      <c r="U43" s="19" t="s">
        <v>20</v>
      </c>
      <c r="V43" s="19" t="s">
        <v>23</v>
      </c>
      <c r="W43" s="19" t="s">
        <v>26</v>
      </c>
      <c r="X43" s="195" t="s">
        <v>94</v>
      </c>
      <c r="Y43" s="273">
        <v>0.42</v>
      </c>
      <c r="Z43" s="245" t="s">
        <v>172</v>
      </c>
      <c r="AA43" s="168">
        <f>IF(Z43="LEVE",20%,IF(Z43="MENOR",40%,IF(Z43="MODERADO",60%,IF(Z43="MAYOR",80%,IF(Z43="CATASTROFICO",100%,IF(Z43="",""))))))</f>
        <v>0.2</v>
      </c>
      <c r="AB43" s="246" t="s">
        <v>102</v>
      </c>
      <c r="AC43" s="242" t="s">
        <v>32</v>
      </c>
      <c r="AD43" s="16" t="s">
        <v>705</v>
      </c>
      <c r="AE43" s="123" t="s">
        <v>607</v>
      </c>
      <c r="AF43" s="71" t="s">
        <v>867</v>
      </c>
      <c r="AG43" s="239" t="s">
        <v>227</v>
      </c>
      <c r="AH43" s="7"/>
      <c r="AI43" s="7"/>
      <c r="AJ43" s="7"/>
    </row>
    <row r="44" spans="1:43" ht="116.25" customHeight="1" x14ac:dyDescent="0.3">
      <c r="A44" s="255">
        <v>32</v>
      </c>
      <c r="B44" s="255" t="s">
        <v>906</v>
      </c>
      <c r="C44" s="16" t="s">
        <v>373</v>
      </c>
      <c r="D44" s="237" t="s">
        <v>907</v>
      </c>
      <c r="E44" s="450" t="s">
        <v>908</v>
      </c>
      <c r="F44" s="81" t="s">
        <v>909</v>
      </c>
      <c r="G44" s="204" t="s">
        <v>81</v>
      </c>
      <c r="H44" s="236">
        <v>12</v>
      </c>
      <c r="I44" s="195" t="s">
        <v>94</v>
      </c>
      <c r="J44" s="168">
        <f t="shared" si="7"/>
        <v>0.4</v>
      </c>
      <c r="K44" s="245" t="s">
        <v>104</v>
      </c>
      <c r="L44" s="168">
        <f>IF(K44="LEVE",20%,IF(K44="MENOR",40%,IF(K44="MODERADO",60%,IF(K44="MAYOR",80%,IF(K44="CATASTRÓFICO",100%,IF(I44="",""))))))</f>
        <v>1</v>
      </c>
      <c r="M44" s="246" t="s">
        <v>99</v>
      </c>
      <c r="N44" s="6">
        <v>7</v>
      </c>
      <c r="O44" s="124" t="s">
        <v>917</v>
      </c>
      <c r="P44" s="7" t="s">
        <v>29</v>
      </c>
      <c r="Q44" s="7" t="s">
        <v>29</v>
      </c>
      <c r="R44" s="19" t="s">
        <v>15</v>
      </c>
      <c r="S44" s="19" t="s">
        <v>10</v>
      </c>
      <c r="T44" s="250">
        <v>0.4</v>
      </c>
      <c r="U44" s="19" t="s">
        <v>20</v>
      </c>
      <c r="V44" s="19" t="s">
        <v>23</v>
      </c>
      <c r="W44" s="19" t="s">
        <v>26</v>
      </c>
      <c r="X44" s="195" t="s">
        <v>93</v>
      </c>
      <c r="Y44" s="273">
        <v>0.24</v>
      </c>
      <c r="Z44" s="245" t="s">
        <v>104</v>
      </c>
      <c r="AA44" s="168">
        <v>1</v>
      </c>
      <c r="AB44" s="246" t="s">
        <v>99</v>
      </c>
      <c r="AC44" s="242" t="s">
        <v>34</v>
      </c>
      <c r="AD44" s="16" t="s">
        <v>912</v>
      </c>
      <c r="AE44" s="123" t="s">
        <v>913</v>
      </c>
      <c r="AF44" s="71" t="s">
        <v>867</v>
      </c>
      <c r="AG44" s="239" t="s">
        <v>914</v>
      </c>
      <c r="AH44" s="7"/>
      <c r="AI44" s="7"/>
      <c r="AJ44" s="187"/>
      <c r="AL44" s="187"/>
      <c r="AM44" s="218"/>
    </row>
    <row r="45" spans="1:43" ht="75.75" x14ac:dyDescent="0.3">
      <c r="A45" s="255">
        <v>33</v>
      </c>
      <c r="B45" s="6" t="s">
        <v>399</v>
      </c>
      <c r="C45" s="270" t="s">
        <v>515</v>
      </c>
      <c r="D45" s="271" t="s">
        <v>403</v>
      </c>
      <c r="E45" s="274" t="s">
        <v>516</v>
      </c>
      <c r="F45" s="271" t="s">
        <v>517</v>
      </c>
      <c r="G45" s="204" t="s">
        <v>81</v>
      </c>
      <c r="H45" s="236">
        <v>8</v>
      </c>
      <c r="I45" s="195" t="s">
        <v>94</v>
      </c>
      <c r="J45" s="272">
        <f t="shared" ref="J45:J48" si="8">IF(I45="MUY BAJA",20%,IF(I45="BAJA",40%,IF(I45="MEDIA",60%,IF(I45="ALTA",80%,IF(I45="MUY ALTA",100%,IF(I45="",""))))))</f>
        <v>0.4</v>
      </c>
      <c r="K45" s="245" t="s">
        <v>8</v>
      </c>
      <c r="L45" s="168">
        <f t="shared" ref="L45:L48" si="9">IF(K45="LEVE",20%,IF(K45="MENOR",40%,IF(K45="MODERADO",60%,IF(K45="MAYOR",80%,IF(K45="CATASTRÓFICO",100%,IF(I45="",""))))))</f>
        <v>0.8</v>
      </c>
      <c r="M45" s="246" t="s">
        <v>100</v>
      </c>
      <c r="N45" s="6">
        <v>1</v>
      </c>
      <c r="O45" s="16" t="s">
        <v>868</v>
      </c>
      <c r="P45" s="167" t="s">
        <v>29</v>
      </c>
      <c r="Q45" s="167" t="s">
        <v>29</v>
      </c>
      <c r="R45" s="19" t="s">
        <v>15</v>
      </c>
      <c r="S45" s="19" t="s">
        <v>10</v>
      </c>
      <c r="T45" s="168">
        <v>0.4</v>
      </c>
      <c r="U45" s="19" t="s">
        <v>20</v>
      </c>
      <c r="V45" s="19" t="s">
        <v>23</v>
      </c>
      <c r="W45" s="19" t="s">
        <v>27</v>
      </c>
      <c r="X45" s="195" t="s">
        <v>93</v>
      </c>
      <c r="Y45" s="168">
        <v>0.24</v>
      </c>
      <c r="Z45" s="245" t="s">
        <v>8</v>
      </c>
      <c r="AA45" s="168">
        <f t="shared" si="1"/>
        <v>0.8</v>
      </c>
      <c r="AB45" s="246" t="s">
        <v>100</v>
      </c>
      <c r="AC45" s="242" t="s">
        <v>32</v>
      </c>
      <c r="AD45" s="171" t="s">
        <v>871</v>
      </c>
      <c r="AE45" s="124" t="s">
        <v>519</v>
      </c>
      <c r="AF45" s="71" t="s">
        <v>585</v>
      </c>
      <c r="AG45" s="184" t="s">
        <v>227</v>
      </c>
      <c r="AH45" s="7"/>
      <c r="AI45" s="7"/>
    </row>
    <row r="46" spans="1:43" ht="114.75" x14ac:dyDescent="0.3">
      <c r="A46" s="255">
        <v>34</v>
      </c>
      <c r="B46" s="6" t="s">
        <v>400</v>
      </c>
      <c r="C46" s="270" t="s">
        <v>515</v>
      </c>
      <c r="D46" s="248" t="s">
        <v>520</v>
      </c>
      <c r="E46" s="248" t="s">
        <v>521</v>
      </c>
      <c r="F46" s="248" t="s">
        <v>522</v>
      </c>
      <c r="G46" s="204" t="s">
        <v>81</v>
      </c>
      <c r="H46" s="7">
        <f>5*12</f>
        <v>60</v>
      </c>
      <c r="I46" s="195" t="s">
        <v>200</v>
      </c>
      <c r="J46" s="272">
        <f t="shared" si="8"/>
        <v>0.6</v>
      </c>
      <c r="K46" s="245" t="s">
        <v>172</v>
      </c>
      <c r="L46" s="168">
        <f t="shared" si="9"/>
        <v>0.2</v>
      </c>
      <c r="M46" s="246" t="s">
        <v>102</v>
      </c>
      <c r="N46" s="6">
        <v>2</v>
      </c>
      <c r="O46" s="123" t="s">
        <v>869</v>
      </c>
      <c r="P46" s="6" t="s">
        <v>29</v>
      </c>
      <c r="Q46" s="6" t="s">
        <v>29</v>
      </c>
      <c r="R46" s="19" t="s">
        <v>17</v>
      </c>
      <c r="S46" s="19" t="s">
        <v>10</v>
      </c>
      <c r="T46" s="168">
        <v>0.4</v>
      </c>
      <c r="U46" s="19" t="s">
        <v>20</v>
      </c>
      <c r="V46" s="19" t="s">
        <v>23</v>
      </c>
      <c r="W46" s="19" t="s">
        <v>27</v>
      </c>
      <c r="X46" s="195" t="s">
        <v>93</v>
      </c>
      <c r="Y46" s="168">
        <v>0.36</v>
      </c>
      <c r="Z46" s="245" t="s">
        <v>172</v>
      </c>
      <c r="AA46" s="168">
        <f t="shared" si="1"/>
        <v>0.2</v>
      </c>
      <c r="AB46" s="246" t="s">
        <v>102</v>
      </c>
      <c r="AC46" s="242" t="s">
        <v>32</v>
      </c>
      <c r="AD46" s="171" t="s">
        <v>872</v>
      </c>
      <c r="AE46" s="7" t="s">
        <v>406</v>
      </c>
      <c r="AF46" s="71" t="s">
        <v>585</v>
      </c>
      <c r="AG46" s="184" t="s">
        <v>227</v>
      </c>
      <c r="AH46" s="7"/>
      <c r="AI46" s="7"/>
    </row>
    <row r="47" spans="1:43" ht="147.75" customHeight="1" x14ac:dyDescent="0.3">
      <c r="A47" s="255">
        <v>35</v>
      </c>
      <c r="B47" s="6" t="s">
        <v>401</v>
      </c>
      <c r="C47" s="171" t="s">
        <v>407</v>
      </c>
      <c r="D47" s="248" t="s">
        <v>524</v>
      </c>
      <c r="E47" s="248" t="s">
        <v>525</v>
      </c>
      <c r="F47" s="248" t="s">
        <v>526</v>
      </c>
      <c r="G47" s="204" t="s">
        <v>81</v>
      </c>
      <c r="H47" s="7">
        <v>32</v>
      </c>
      <c r="I47" s="195" t="s">
        <v>200</v>
      </c>
      <c r="J47" s="272">
        <f t="shared" si="8"/>
        <v>0.6</v>
      </c>
      <c r="K47" s="245" t="s">
        <v>8</v>
      </c>
      <c r="L47" s="168">
        <f t="shared" si="9"/>
        <v>0.8</v>
      </c>
      <c r="M47" s="246" t="s">
        <v>100</v>
      </c>
      <c r="N47" s="6">
        <v>3</v>
      </c>
      <c r="O47" s="123" t="s">
        <v>408</v>
      </c>
      <c r="P47" s="6" t="s">
        <v>29</v>
      </c>
      <c r="Q47" s="6" t="s">
        <v>29</v>
      </c>
      <c r="R47" s="19" t="s">
        <v>910</v>
      </c>
      <c r="S47" s="19" t="s">
        <v>10</v>
      </c>
      <c r="T47" s="275">
        <v>0.4</v>
      </c>
      <c r="U47" s="19" t="s">
        <v>20</v>
      </c>
      <c r="V47" s="19" t="s">
        <v>23</v>
      </c>
      <c r="W47" s="19" t="s">
        <v>26</v>
      </c>
      <c r="X47" s="195" t="s">
        <v>93</v>
      </c>
      <c r="Y47" s="177">
        <v>0.36</v>
      </c>
      <c r="Z47" s="245" t="s">
        <v>8</v>
      </c>
      <c r="AA47" s="168">
        <f t="shared" si="1"/>
        <v>0.8</v>
      </c>
      <c r="AB47" s="246" t="s">
        <v>100</v>
      </c>
      <c r="AC47" s="242" t="s">
        <v>32</v>
      </c>
      <c r="AD47" s="410" t="s">
        <v>839</v>
      </c>
      <c r="AE47" s="7" t="s">
        <v>527</v>
      </c>
      <c r="AF47" s="71" t="s">
        <v>585</v>
      </c>
      <c r="AG47" s="184" t="s">
        <v>227</v>
      </c>
      <c r="AH47" s="7"/>
      <c r="AI47" s="7"/>
      <c r="AQ47" s="409"/>
    </row>
    <row r="48" spans="1:43" ht="82.5" x14ac:dyDescent="0.3">
      <c r="A48" s="255">
        <v>36</v>
      </c>
      <c r="B48" s="6" t="s">
        <v>402</v>
      </c>
      <c r="C48" s="171" t="s">
        <v>407</v>
      </c>
      <c r="D48" s="16" t="s">
        <v>410</v>
      </c>
      <c r="E48" s="16" t="s">
        <v>411</v>
      </c>
      <c r="F48" s="16" t="s">
        <v>412</v>
      </c>
      <c r="G48" s="204" t="s">
        <v>841</v>
      </c>
      <c r="H48" s="7">
        <f>816</f>
        <v>816</v>
      </c>
      <c r="I48" s="195" t="s">
        <v>7</v>
      </c>
      <c r="J48" s="272">
        <f t="shared" si="8"/>
        <v>0.8</v>
      </c>
      <c r="K48" s="245" t="s">
        <v>8</v>
      </c>
      <c r="L48" s="168">
        <f t="shared" si="9"/>
        <v>0.8</v>
      </c>
      <c r="M48" s="246" t="s">
        <v>100</v>
      </c>
      <c r="N48" s="7">
        <v>4</v>
      </c>
      <c r="O48" s="124" t="s">
        <v>870</v>
      </c>
      <c r="P48" s="7" t="s">
        <v>29</v>
      </c>
      <c r="Q48" s="7" t="s">
        <v>29</v>
      </c>
      <c r="R48" s="19" t="s">
        <v>15</v>
      </c>
      <c r="S48" s="19" t="s">
        <v>11</v>
      </c>
      <c r="T48" s="175">
        <v>0.5</v>
      </c>
      <c r="U48" s="19" t="s">
        <v>20</v>
      </c>
      <c r="V48" s="19" t="s">
        <v>23</v>
      </c>
      <c r="W48" s="19" t="s">
        <v>27</v>
      </c>
      <c r="X48" s="195" t="s">
        <v>94</v>
      </c>
      <c r="Y48" s="168">
        <v>0.4</v>
      </c>
      <c r="Z48" s="245" t="s">
        <v>8</v>
      </c>
      <c r="AA48" s="168">
        <f t="shared" si="1"/>
        <v>0.8</v>
      </c>
      <c r="AB48" s="246" t="s">
        <v>100</v>
      </c>
      <c r="AC48" s="242" t="s">
        <v>32</v>
      </c>
      <c r="AD48" s="171" t="s">
        <v>415</v>
      </c>
      <c r="AE48" s="7" t="s">
        <v>528</v>
      </c>
      <c r="AF48" s="71" t="s">
        <v>585</v>
      </c>
      <c r="AG48" s="184" t="s">
        <v>586</v>
      </c>
      <c r="AH48" s="7"/>
      <c r="AI48" s="7"/>
    </row>
    <row r="49" spans="1:35" ht="91.5" customHeight="1" x14ac:dyDescent="0.3">
      <c r="A49" s="525">
        <v>37</v>
      </c>
      <c r="B49" s="525" t="s">
        <v>428</v>
      </c>
      <c r="C49" s="516" t="s">
        <v>150</v>
      </c>
      <c r="D49" s="527" t="s">
        <v>416</v>
      </c>
      <c r="E49" s="527" t="s">
        <v>529</v>
      </c>
      <c r="F49" s="527" t="s">
        <v>530</v>
      </c>
      <c r="G49" s="463" t="s">
        <v>841</v>
      </c>
      <c r="H49" s="481">
        <v>100</v>
      </c>
      <c r="I49" s="479" t="s">
        <v>200</v>
      </c>
      <c r="J49" s="470">
        <f>IF(I49="MUY BAJA",20%,IF(I49="BAJA",40%,IF(I49="MEDIA",60%,IF(I49="ALTA",80%,IF(I49="MUY ALTA",100%,IF(I49="",""))))))</f>
        <v>0.6</v>
      </c>
      <c r="K49" s="477" t="s">
        <v>104</v>
      </c>
      <c r="L49" s="470">
        <f>IF(K49="LEVE",20%,IF(K49="MENOR",40%,IF(K49="MODERADO",60%,IF(K49="MAYOR",80%,IF(K49="CATASTRÓFICO",100%,IF(I49="",""))))))</f>
        <v>1</v>
      </c>
      <c r="M49" s="468" t="s">
        <v>99</v>
      </c>
      <c r="N49" s="6">
        <v>1</v>
      </c>
      <c r="O49" s="16" t="s">
        <v>417</v>
      </c>
      <c r="P49" s="167" t="s">
        <v>29</v>
      </c>
      <c r="Q49" s="167" t="s">
        <v>29</v>
      </c>
      <c r="R49" s="19" t="s">
        <v>15</v>
      </c>
      <c r="S49" s="19" t="s">
        <v>10</v>
      </c>
      <c r="T49" s="168">
        <v>0.4</v>
      </c>
      <c r="U49" s="19" t="s">
        <v>20</v>
      </c>
      <c r="V49" s="19" t="s">
        <v>23</v>
      </c>
      <c r="W49" s="19" t="s">
        <v>27</v>
      </c>
      <c r="X49" s="479" t="s">
        <v>200</v>
      </c>
      <c r="Y49" s="192">
        <v>0.36</v>
      </c>
      <c r="Z49" s="534" t="s">
        <v>104</v>
      </c>
      <c r="AA49" s="470">
        <f>IF(Z49="LEVE",20%,IF(Z49="MENOR",40%,IF(Z49="MODERADO",60%,IF(Z49="MAYOR",80%,IF(Z49="CATASTRÓFICO",100%,IF(X49="",""))))))</f>
        <v>1</v>
      </c>
      <c r="AB49" s="468" t="s">
        <v>99</v>
      </c>
      <c r="AC49" s="466" t="s">
        <v>32</v>
      </c>
      <c r="AD49" s="171" t="s">
        <v>531</v>
      </c>
      <c r="AE49" s="276" t="s">
        <v>418</v>
      </c>
      <c r="AF49" s="71" t="s">
        <v>585</v>
      </c>
      <c r="AG49" s="473" t="s">
        <v>586</v>
      </c>
      <c r="AH49" s="7"/>
      <c r="AI49" s="7"/>
    </row>
    <row r="50" spans="1:35" ht="90.75" customHeight="1" x14ac:dyDescent="0.3">
      <c r="A50" s="526"/>
      <c r="B50" s="526"/>
      <c r="C50" s="517"/>
      <c r="D50" s="529"/>
      <c r="E50" s="529"/>
      <c r="F50" s="529"/>
      <c r="G50" s="465"/>
      <c r="H50" s="482"/>
      <c r="I50" s="480"/>
      <c r="J50" s="471"/>
      <c r="K50" s="483"/>
      <c r="L50" s="471"/>
      <c r="M50" s="469"/>
      <c r="N50" s="6">
        <v>2</v>
      </c>
      <c r="O50" s="16" t="s">
        <v>419</v>
      </c>
      <c r="P50" s="167" t="s">
        <v>29</v>
      </c>
      <c r="Q50" s="167" t="s">
        <v>29</v>
      </c>
      <c r="R50" s="19" t="s">
        <v>15</v>
      </c>
      <c r="S50" s="19" t="s">
        <v>10</v>
      </c>
      <c r="T50" s="168">
        <v>0.4</v>
      </c>
      <c r="U50" s="19" t="s">
        <v>20</v>
      </c>
      <c r="V50" s="19" t="s">
        <v>23</v>
      </c>
      <c r="W50" s="19" t="s">
        <v>27</v>
      </c>
      <c r="X50" s="480"/>
      <c r="Y50" s="192">
        <v>0.216</v>
      </c>
      <c r="Z50" s="535"/>
      <c r="AA50" s="471"/>
      <c r="AB50" s="469"/>
      <c r="AC50" s="467"/>
      <c r="AD50" s="171" t="s">
        <v>420</v>
      </c>
      <c r="AE50" s="276" t="s">
        <v>418</v>
      </c>
      <c r="AF50" s="71" t="s">
        <v>585</v>
      </c>
      <c r="AG50" s="474"/>
      <c r="AH50" s="7"/>
      <c r="AI50" s="7"/>
    </row>
    <row r="51" spans="1:35" ht="68.25" customHeight="1" x14ac:dyDescent="0.3">
      <c r="A51" s="235">
        <v>38</v>
      </c>
      <c r="B51" s="6" t="s">
        <v>429</v>
      </c>
      <c r="C51" s="16" t="s">
        <v>150</v>
      </c>
      <c r="D51" s="16" t="s">
        <v>532</v>
      </c>
      <c r="E51" s="16" t="s">
        <v>421</v>
      </c>
      <c r="F51" s="16" t="s">
        <v>533</v>
      </c>
      <c r="G51" s="204" t="s">
        <v>841</v>
      </c>
      <c r="H51" s="7">
        <v>24</v>
      </c>
      <c r="I51" s="195" t="s">
        <v>94</v>
      </c>
      <c r="J51" s="272">
        <f>IF(I51="MUY BAJA",20%,IF(I51="BAJA",40%,IF(I51="MEDIA",60%,IF(I51="ALTA",80%,IF(I51="MUY ALTA",100%,IF(I51="",""))))))</f>
        <v>0.4</v>
      </c>
      <c r="K51" s="245" t="s">
        <v>104</v>
      </c>
      <c r="L51" s="168">
        <f>IF(K51="LEVE",20%,IF(K51="MENOR",40%,IF(K51="MODERADO",60%,IF(K51="MAYOR",80%,IF(K51="CATASTRÓFICO",100%,IF(I51="",""))))))</f>
        <v>1</v>
      </c>
      <c r="M51" s="246" t="s">
        <v>99</v>
      </c>
      <c r="N51" s="6">
        <v>3</v>
      </c>
      <c r="O51" s="123" t="s">
        <v>422</v>
      </c>
      <c r="P51" s="6" t="s">
        <v>29</v>
      </c>
      <c r="Q51" s="6" t="s">
        <v>29</v>
      </c>
      <c r="R51" s="19" t="s">
        <v>17</v>
      </c>
      <c r="S51" s="19" t="s">
        <v>10</v>
      </c>
      <c r="T51" s="168">
        <v>0.4</v>
      </c>
      <c r="U51" s="19" t="s">
        <v>20</v>
      </c>
      <c r="V51" s="19" t="s">
        <v>23</v>
      </c>
      <c r="W51" s="19" t="s">
        <v>27</v>
      </c>
      <c r="X51" s="195" t="s">
        <v>94</v>
      </c>
      <c r="Y51" s="168">
        <v>0.36</v>
      </c>
      <c r="Z51" s="245" t="s">
        <v>104</v>
      </c>
      <c r="AA51" s="168">
        <f>IF(Z51="LEVE",20%,IF(Z51="MENOR",40%,IF(Z51="MODERADO",60%,IF(Z51="MAYOR",80%,IF(Z51="CATASTRÓFICO",100%,IF(X51="",""))))))</f>
        <v>1</v>
      </c>
      <c r="AB51" s="246" t="s">
        <v>99</v>
      </c>
      <c r="AC51" s="242" t="s">
        <v>32</v>
      </c>
      <c r="AD51" s="171" t="s">
        <v>423</v>
      </c>
      <c r="AE51" s="276" t="s">
        <v>424</v>
      </c>
      <c r="AF51" s="71" t="s">
        <v>585</v>
      </c>
      <c r="AG51" s="184" t="s">
        <v>586</v>
      </c>
      <c r="AH51" s="7"/>
      <c r="AI51" s="7"/>
    </row>
    <row r="52" spans="1:35" ht="99" customHeight="1" x14ac:dyDescent="0.3">
      <c r="A52" s="525">
        <v>39</v>
      </c>
      <c r="B52" s="525" t="s">
        <v>430</v>
      </c>
      <c r="C52" s="527" t="s">
        <v>150</v>
      </c>
      <c r="D52" s="527" t="s">
        <v>534</v>
      </c>
      <c r="E52" s="527" t="s">
        <v>535</v>
      </c>
      <c r="F52" s="527" t="s">
        <v>536</v>
      </c>
      <c r="G52" s="463" t="s">
        <v>848</v>
      </c>
      <c r="H52" s="481">
        <v>100</v>
      </c>
      <c r="I52" s="479" t="s">
        <v>200</v>
      </c>
      <c r="J52" s="470">
        <f>IF(I52="MUY BAJA",20%,IF(I52="BAJA",40%,IF(I52="MEDIA",60%,IF(I52="ALTA",80%,IF(I52="MUY ALTA",100%,IF(I52="",""))))))</f>
        <v>0.6</v>
      </c>
      <c r="K52" s="477" t="s">
        <v>104</v>
      </c>
      <c r="L52" s="470">
        <f>IF(K52="LEVE",20%,IF(K52="MENOR",40%,IF(K52="MODERADO",60%,IF(K52="MAYOR",80%,IF(K52="CATASTRÓFICO",100%,IF(I52="",""))))))</f>
        <v>1</v>
      </c>
      <c r="M52" s="468" t="s">
        <v>99</v>
      </c>
      <c r="N52" s="6">
        <v>4</v>
      </c>
      <c r="O52" s="123" t="s">
        <v>425</v>
      </c>
      <c r="P52" s="6" t="s">
        <v>29</v>
      </c>
      <c r="Q52" s="6" t="s">
        <v>29</v>
      </c>
      <c r="R52" s="19" t="s">
        <v>910</v>
      </c>
      <c r="S52" s="19" t="s">
        <v>10</v>
      </c>
      <c r="T52" s="168">
        <v>0.4</v>
      </c>
      <c r="U52" s="19" t="s">
        <v>20</v>
      </c>
      <c r="V52" s="19" t="s">
        <v>23</v>
      </c>
      <c r="W52" s="19" t="s">
        <v>26</v>
      </c>
      <c r="X52" s="479" t="s">
        <v>200</v>
      </c>
      <c r="Y52" s="168">
        <v>0.24</v>
      </c>
      <c r="Z52" s="534" t="s">
        <v>104</v>
      </c>
      <c r="AA52" s="531">
        <f>IF(Z52="LEVE",20%,IF(Z52="MENOR",40%,IF(Z52="MODERADO",60%,IF(Z52="MAYOR",80%,IF(Z52="CATASTRÓFICO",100%,IF(X52="",""))))))</f>
        <v>1</v>
      </c>
      <c r="AB52" s="468" t="s">
        <v>99</v>
      </c>
      <c r="AC52" s="466" t="s">
        <v>223</v>
      </c>
      <c r="AD52" s="279" t="s">
        <v>537</v>
      </c>
      <c r="AE52" s="280" t="s">
        <v>426</v>
      </c>
      <c r="AF52" s="71" t="s">
        <v>585</v>
      </c>
      <c r="AG52" s="473" t="s">
        <v>227</v>
      </c>
      <c r="AH52" s="7"/>
      <c r="AI52" s="7"/>
    </row>
    <row r="53" spans="1:35" ht="55.5" customHeight="1" x14ac:dyDescent="0.3">
      <c r="A53" s="526"/>
      <c r="B53" s="526"/>
      <c r="C53" s="529"/>
      <c r="D53" s="529"/>
      <c r="E53" s="529"/>
      <c r="F53" s="529"/>
      <c r="G53" s="465"/>
      <c r="H53" s="482"/>
      <c r="I53" s="480"/>
      <c r="J53" s="471"/>
      <c r="K53" s="483"/>
      <c r="L53" s="471"/>
      <c r="M53" s="469"/>
      <c r="N53" s="6">
        <v>5</v>
      </c>
      <c r="O53" s="123" t="s">
        <v>903</v>
      </c>
      <c r="P53" s="6" t="s">
        <v>29</v>
      </c>
      <c r="Q53" s="6" t="s">
        <v>29</v>
      </c>
      <c r="R53" s="19" t="s">
        <v>16</v>
      </c>
      <c r="S53" s="19" t="s">
        <v>10</v>
      </c>
      <c r="T53" s="168">
        <v>0.3</v>
      </c>
      <c r="U53" s="19" t="s">
        <v>20</v>
      </c>
      <c r="V53" s="19" t="s">
        <v>23</v>
      </c>
      <c r="W53" s="19" t="s">
        <v>26</v>
      </c>
      <c r="X53" s="480"/>
      <c r="Y53" s="278">
        <v>0.16799999999999998</v>
      </c>
      <c r="Z53" s="535"/>
      <c r="AA53" s="532"/>
      <c r="AB53" s="469"/>
      <c r="AC53" s="467"/>
      <c r="AD53" s="171" t="s">
        <v>427</v>
      </c>
      <c r="AE53" s="7" t="s">
        <v>426</v>
      </c>
      <c r="AF53" s="71" t="s">
        <v>585</v>
      </c>
      <c r="AG53" s="474"/>
      <c r="AH53" s="7"/>
      <c r="AI53" s="7"/>
    </row>
    <row r="54" spans="1:35" ht="82.5" x14ac:dyDescent="0.3">
      <c r="A54" s="235">
        <v>40</v>
      </c>
      <c r="B54" s="6" t="s">
        <v>446</v>
      </c>
      <c r="C54" s="171" t="s">
        <v>150</v>
      </c>
      <c r="D54" s="171" t="s">
        <v>431</v>
      </c>
      <c r="E54" s="171" t="s">
        <v>432</v>
      </c>
      <c r="F54" s="171" t="s">
        <v>433</v>
      </c>
      <c r="G54" s="204" t="s">
        <v>81</v>
      </c>
      <c r="H54" s="7">
        <v>19</v>
      </c>
      <c r="I54" s="195" t="s">
        <v>94</v>
      </c>
      <c r="J54" s="272">
        <f t="shared" ref="J54:J64" si="10">IF(I54="MUY BAJA",20%,IF(I54="BAJA",40%,IF(I54="MEDIA",60%,IF(I54="ALTA",80%,IF(I54="MUY ALTA",100%,IF(I54="",""))))))</f>
        <v>0.4</v>
      </c>
      <c r="K54" s="245" t="s">
        <v>104</v>
      </c>
      <c r="L54" s="168">
        <f t="shared" ref="L54:L57" si="11">IF(K54="LEVE",20%,IF(K54="MENOR",40%,IF(K54="MODERADO",60%,IF(K54="MAYOR",80%,IF(K54="CATASTRÓFICO",100%,IF(I54="",""))))))</f>
        <v>1</v>
      </c>
      <c r="M54" s="246" t="s">
        <v>99</v>
      </c>
      <c r="N54" s="7">
        <v>1</v>
      </c>
      <c r="O54" s="171" t="s">
        <v>434</v>
      </c>
      <c r="P54" s="7" t="s">
        <v>29</v>
      </c>
      <c r="Q54" s="7" t="s">
        <v>29</v>
      </c>
      <c r="R54" s="19" t="s">
        <v>15</v>
      </c>
      <c r="S54" s="19" t="s">
        <v>10</v>
      </c>
      <c r="T54" s="273">
        <v>0.4</v>
      </c>
      <c r="U54" s="19" t="s">
        <v>20</v>
      </c>
      <c r="V54" s="19" t="s">
        <v>23</v>
      </c>
      <c r="W54" s="19" t="s">
        <v>27</v>
      </c>
      <c r="X54" s="195" t="s">
        <v>93</v>
      </c>
      <c r="Y54" s="273">
        <v>0.24</v>
      </c>
      <c r="Z54" s="245" t="s">
        <v>104</v>
      </c>
      <c r="AA54" s="168">
        <f t="shared" ref="AA54:AA57" si="12">IF(Z54="LEVE",20%,IF(Z54="MENOR",40%,IF(Z54="MODERADO",60%,IF(Z54="MAYOR",80%,IF(Z54="CATASTRÓFICO",100%,IF(X54="",""))))))</f>
        <v>1</v>
      </c>
      <c r="AB54" s="246" t="s">
        <v>99</v>
      </c>
      <c r="AC54" s="242" t="s">
        <v>32</v>
      </c>
      <c r="AD54" s="171" t="s">
        <v>894</v>
      </c>
      <c r="AE54" s="7" t="s">
        <v>435</v>
      </c>
      <c r="AF54" s="71" t="s">
        <v>853</v>
      </c>
      <c r="AG54" s="184" t="s">
        <v>227</v>
      </c>
      <c r="AH54" s="7"/>
      <c r="AI54" s="7"/>
    </row>
    <row r="55" spans="1:35" ht="82.5" x14ac:dyDescent="0.3">
      <c r="A55" s="235">
        <v>41</v>
      </c>
      <c r="B55" s="6" t="s">
        <v>447</v>
      </c>
      <c r="C55" s="171" t="s">
        <v>150</v>
      </c>
      <c r="D55" s="171" t="s">
        <v>436</v>
      </c>
      <c r="E55" s="171" t="s">
        <v>437</v>
      </c>
      <c r="F55" s="171" t="s">
        <v>438</v>
      </c>
      <c r="G55" s="204" t="s">
        <v>81</v>
      </c>
      <c r="H55" s="7">
        <v>19</v>
      </c>
      <c r="I55" s="195" t="s">
        <v>94</v>
      </c>
      <c r="J55" s="272">
        <f t="shared" si="10"/>
        <v>0.4</v>
      </c>
      <c r="K55" s="245" t="s">
        <v>104</v>
      </c>
      <c r="L55" s="168">
        <f t="shared" si="11"/>
        <v>1</v>
      </c>
      <c r="M55" s="246" t="s">
        <v>99</v>
      </c>
      <c r="N55" s="7">
        <v>2</v>
      </c>
      <c r="O55" s="171" t="s">
        <v>439</v>
      </c>
      <c r="P55" s="7" t="s">
        <v>29</v>
      </c>
      <c r="Q55" s="7" t="s">
        <v>29</v>
      </c>
      <c r="R55" s="19" t="s">
        <v>15</v>
      </c>
      <c r="S55" s="19" t="s">
        <v>10</v>
      </c>
      <c r="T55" s="8">
        <v>0.4</v>
      </c>
      <c r="U55" s="19" t="s">
        <v>20</v>
      </c>
      <c r="V55" s="19" t="s">
        <v>23</v>
      </c>
      <c r="W55" s="19" t="s">
        <v>27</v>
      </c>
      <c r="X55" s="195" t="s">
        <v>93</v>
      </c>
      <c r="Y55" s="273">
        <v>0.24</v>
      </c>
      <c r="Z55" s="245" t="s">
        <v>104</v>
      </c>
      <c r="AA55" s="168">
        <f t="shared" si="12"/>
        <v>1</v>
      </c>
      <c r="AB55" s="246" t="s">
        <v>99</v>
      </c>
      <c r="AC55" s="242" t="s">
        <v>32</v>
      </c>
      <c r="AD55" s="7" t="s">
        <v>895</v>
      </c>
      <c r="AE55" s="7" t="s">
        <v>435</v>
      </c>
      <c r="AF55" s="71" t="s">
        <v>853</v>
      </c>
      <c r="AG55" s="184" t="s">
        <v>227</v>
      </c>
      <c r="AH55" s="7"/>
      <c r="AI55" s="7"/>
    </row>
    <row r="56" spans="1:35" ht="99" x14ac:dyDescent="0.3">
      <c r="A56" s="235">
        <v>42</v>
      </c>
      <c r="B56" s="6" t="s">
        <v>448</v>
      </c>
      <c r="C56" s="171" t="s">
        <v>150</v>
      </c>
      <c r="D56" s="171" t="s">
        <v>441</v>
      </c>
      <c r="E56" s="171" t="s">
        <v>442</v>
      </c>
      <c r="F56" s="171" t="s">
        <v>443</v>
      </c>
      <c r="G56" s="204" t="s">
        <v>81</v>
      </c>
      <c r="H56" s="7">
        <v>36</v>
      </c>
      <c r="I56" s="195" t="s">
        <v>200</v>
      </c>
      <c r="J56" s="272">
        <f t="shared" si="10"/>
        <v>0.6</v>
      </c>
      <c r="K56" s="245" t="s">
        <v>172</v>
      </c>
      <c r="L56" s="168">
        <f t="shared" si="11"/>
        <v>0.2</v>
      </c>
      <c r="M56" s="246" t="s">
        <v>102</v>
      </c>
      <c r="N56" s="7">
        <v>3</v>
      </c>
      <c r="O56" s="171" t="s">
        <v>444</v>
      </c>
      <c r="P56" s="7" t="s">
        <v>29</v>
      </c>
      <c r="Q56" s="7" t="s">
        <v>29</v>
      </c>
      <c r="R56" s="19" t="s">
        <v>15</v>
      </c>
      <c r="S56" s="19" t="s">
        <v>10</v>
      </c>
      <c r="T56" s="8">
        <v>0.4</v>
      </c>
      <c r="U56" s="19" t="s">
        <v>20</v>
      </c>
      <c r="V56" s="19" t="s">
        <v>23</v>
      </c>
      <c r="W56" s="19" t="s">
        <v>27</v>
      </c>
      <c r="X56" s="195" t="s">
        <v>200</v>
      </c>
      <c r="Y56" s="273">
        <v>0.36</v>
      </c>
      <c r="Z56" s="245" t="s">
        <v>172</v>
      </c>
      <c r="AA56" s="168">
        <f t="shared" si="12"/>
        <v>0.2</v>
      </c>
      <c r="AB56" s="246" t="s">
        <v>102</v>
      </c>
      <c r="AC56" s="242" t="s">
        <v>32</v>
      </c>
      <c r="AD56" s="7" t="s">
        <v>896</v>
      </c>
      <c r="AE56" s="7" t="s">
        <v>426</v>
      </c>
      <c r="AF56" s="71" t="s">
        <v>853</v>
      </c>
      <c r="AG56" s="184" t="s">
        <v>227</v>
      </c>
      <c r="AH56" s="7"/>
      <c r="AI56" s="7"/>
    </row>
    <row r="57" spans="1:35" ht="99" x14ac:dyDescent="0.3">
      <c r="A57" s="235">
        <v>43</v>
      </c>
      <c r="B57" s="6" t="s">
        <v>449</v>
      </c>
      <c r="C57" s="171" t="s">
        <v>150</v>
      </c>
      <c r="D57" s="171" t="s">
        <v>445</v>
      </c>
      <c r="E57" s="171" t="s">
        <v>541</v>
      </c>
      <c r="F57" s="171" t="s">
        <v>542</v>
      </c>
      <c r="G57" s="204" t="s">
        <v>848</v>
      </c>
      <c r="H57" s="7">
        <v>19</v>
      </c>
      <c r="I57" s="195" t="s">
        <v>94</v>
      </c>
      <c r="J57" s="272">
        <f t="shared" si="10"/>
        <v>0.4</v>
      </c>
      <c r="K57" s="245" t="s">
        <v>104</v>
      </c>
      <c r="L57" s="168">
        <f t="shared" si="11"/>
        <v>1</v>
      </c>
      <c r="M57" s="246" t="s">
        <v>99</v>
      </c>
      <c r="N57" s="7">
        <v>4</v>
      </c>
      <c r="O57" s="171" t="s">
        <v>893</v>
      </c>
      <c r="P57" s="7" t="s">
        <v>29</v>
      </c>
      <c r="Q57" s="7" t="s">
        <v>29</v>
      </c>
      <c r="R57" s="19" t="s">
        <v>15</v>
      </c>
      <c r="S57" s="19" t="s">
        <v>10</v>
      </c>
      <c r="T57" s="8">
        <v>0.4</v>
      </c>
      <c r="U57" s="19" t="s">
        <v>20</v>
      </c>
      <c r="V57" s="19" t="s">
        <v>23</v>
      </c>
      <c r="W57" s="19" t="s">
        <v>27</v>
      </c>
      <c r="X57" s="195" t="s">
        <v>93</v>
      </c>
      <c r="Y57" s="273">
        <v>0.24</v>
      </c>
      <c r="Z57" s="245" t="s">
        <v>104</v>
      </c>
      <c r="AA57" s="168">
        <f t="shared" si="12"/>
        <v>1</v>
      </c>
      <c r="AB57" s="246" t="s">
        <v>99</v>
      </c>
      <c r="AC57" s="242" t="s">
        <v>32</v>
      </c>
      <c r="AD57" s="171" t="s">
        <v>427</v>
      </c>
      <c r="AE57" s="7" t="s">
        <v>426</v>
      </c>
      <c r="AF57" s="71" t="s">
        <v>853</v>
      </c>
      <c r="AG57" s="184" t="s">
        <v>227</v>
      </c>
      <c r="AH57" s="7"/>
      <c r="AI57" s="7"/>
    </row>
    <row r="58" spans="1:35" ht="102" customHeight="1" x14ac:dyDescent="0.3">
      <c r="A58" s="525">
        <v>44</v>
      </c>
      <c r="B58" s="525" t="s">
        <v>450</v>
      </c>
      <c r="C58" s="527" t="s">
        <v>150</v>
      </c>
      <c r="D58" s="527" t="s">
        <v>543</v>
      </c>
      <c r="E58" s="527" t="s">
        <v>858</v>
      </c>
      <c r="F58" s="527" t="s">
        <v>545</v>
      </c>
      <c r="G58" s="463" t="s">
        <v>81</v>
      </c>
      <c r="H58" s="481">
        <v>12</v>
      </c>
      <c r="I58" s="479" t="s">
        <v>94</v>
      </c>
      <c r="J58" s="470">
        <f t="shared" si="10"/>
        <v>0.4</v>
      </c>
      <c r="K58" s="477" t="s">
        <v>8</v>
      </c>
      <c r="L58" s="501">
        <v>0.8</v>
      </c>
      <c r="M58" s="468" t="s">
        <v>100</v>
      </c>
      <c r="N58" s="6">
        <v>1</v>
      </c>
      <c r="O58" s="16" t="s">
        <v>546</v>
      </c>
      <c r="P58" s="167" t="s">
        <v>29</v>
      </c>
      <c r="Q58" s="167" t="s">
        <v>29</v>
      </c>
      <c r="R58" s="19" t="s">
        <v>15</v>
      </c>
      <c r="S58" s="19" t="s">
        <v>10</v>
      </c>
      <c r="T58" s="168">
        <v>0.4</v>
      </c>
      <c r="U58" s="19" t="s">
        <v>20</v>
      </c>
      <c r="V58" s="19" t="s">
        <v>23</v>
      </c>
      <c r="W58" s="19" t="s">
        <v>27</v>
      </c>
      <c r="X58" s="479" t="s">
        <v>93</v>
      </c>
      <c r="Y58" s="253">
        <v>0.24</v>
      </c>
      <c r="Z58" s="477" t="s">
        <v>8</v>
      </c>
      <c r="AA58" s="285">
        <v>0.8</v>
      </c>
      <c r="AB58" s="468" t="s">
        <v>100</v>
      </c>
      <c r="AC58" s="242" t="s">
        <v>32</v>
      </c>
      <c r="AD58" s="123" t="s">
        <v>683</v>
      </c>
      <c r="AE58" s="123" t="s">
        <v>684</v>
      </c>
      <c r="AF58" s="71" t="s">
        <v>585</v>
      </c>
      <c r="AG58" s="475" t="s">
        <v>227</v>
      </c>
      <c r="AH58" s="7"/>
      <c r="AI58" s="7"/>
    </row>
    <row r="59" spans="1:35" ht="81" customHeight="1" x14ac:dyDescent="0.3">
      <c r="A59" s="526"/>
      <c r="B59" s="526"/>
      <c r="C59" s="529"/>
      <c r="D59" s="529"/>
      <c r="E59" s="529"/>
      <c r="F59" s="529"/>
      <c r="G59" s="465"/>
      <c r="H59" s="482"/>
      <c r="I59" s="480"/>
      <c r="J59" s="471"/>
      <c r="K59" s="483"/>
      <c r="L59" s="520"/>
      <c r="M59" s="469"/>
      <c r="N59" s="6">
        <v>2</v>
      </c>
      <c r="O59" s="16" t="s">
        <v>547</v>
      </c>
      <c r="P59" s="167" t="s">
        <v>29</v>
      </c>
      <c r="Q59" s="167" t="s">
        <v>29</v>
      </c>
      <c r="R59" s="19" t="s">
        <v>15</v>
      </c>
      <c r="S59" s="19" t="s">
        <v>10</v>
      </c>
      <c r="T59" s="168">
        <v>0.4</v>
      </c>
      <c r="U59" s="19" t="s">
        <v>20</v>
      </c>
      <c r="V59" s="19" t="s">
        <v>23</v>
      </c>
      <c r="W59" s="19" t="s">
        <v>27</v>
      </c>
      <c r="X59" s="484"/>
      <c r="Y59" s="253">
        <v>0.14399999999999999</v>
      </c>
      <c r="Z59" s="478"/>
      <c r="AA59" s="285">
        <v>0.8</v>
      </c>
      <c r="AB59" s="469"/>
      <c r="AC59" s="242" t="s">
        <v>32</v>
      </c>
      <c r="AD59" s="123" t="s">
        <v>685</v>
      </c>
      <c r="AE59" s="123" t="s">
        <v>686</v>
      </c>
      <c r="AF59" s="71" t="s">
        <v>585</v>
      </c>
      <c r="AG59" s="476"/>
      <c r="AH59" s="7"/>
      <c r="AI59" s="7"/>
    </row>
    <row r="60" spans="1:35" ht="100.5" customHeight="1" x14ac:dyDescent="0.3">
      <c r="A60" s="235">
        <v>45</v>
      </c>
      <c r="B60" s="6" t="s">
        <v>451</v>
      </c>
      <c r="C60" s="16" t="s">
        <v>329</v>
      </c>
      <c r="D60" s="16" t="s">
        <v>548</v>
      </c>
      <c r="E60" s="16" t="s">
        <v>549</v>
      </c>
      <c r="F60" s="16" t="s">
        <v>550</v>
      </c>
      <c r="G60" s="204" t="s">
        <v>81</v>
      </c>
      <c r="H60" s="7">
        <v>12</v>
      </c>
      <c r="I60" s="195" t="s">
        <v>94</v>
      </c>
      <c r="J60" s="272">
        <f t="shared" si="10"/>
        <v>0.4</v>
      </c>
      <c r="K60" s="245" t="s">
        <v>172</v>
      </c>
      <c r="L60" s="8">
        <v>0.2</v>
      </c>
      <c r="M60" s="246" t="s">
        <v>102</v>
      </c>
      <c r="N60" s="6">
        <v>3</v>
      </c>
      <c r="O60" s="123" t="s">
        <v>551</v>
      </c>
      <c r="P60" s="6" t="s">
        <v>29</v>
      </c>
      <c r="Q60" s="6" t="s">
        <v>29</v>
      </c>
      <c r="R60" s="19" t="s">
        <v>17</v>
      </c>
      <c r="S60" s="19" t="s">
        <v>10</v>
      </c>
      <c r="T60" s="168">
        <v>0.4</v>
      </c>
      <c r="U60" s="19" t="s">
        <v>20</v>
      </c>
      <c r="V60" s="19" t="s">
        <v>23</v>
      </c>
      <c r="W60" s="19" t="s">
        <v>27</v>
      </c>
      <c r="X60" s="195" t="s">
        <v>93</v>
      </c>
      <c r="Y60" s="254">
        <v>0.32</v>
      </c>
      <c r="Z60" s="245" t="s">
        <v>172</v>
      </c>
      <c r="AA60" s="286">
        <v>0.2</v>
      </c>
      <c r="AB60" s="246" t="s">
        <v>102</v>
      </c>
      <c r="AC60" s="242" t="s">
        <v>32</v>
      </c>
      <c r="AD60" s="16" t="s">
        <v>552</v>
      </c>
      <c r="AE60" s="123" t="s">
        <v>684</v>
      </c>
      <c r="AF60" s="71" t="s">
        <v>585</v>
      </c>
      <c r="AG60" s="184" t="s">
        <v>227</v>
      </c>
      <c r="AH60" s="7"/>
      <c r="AI60" s="7"/>
    </row>
    <row r="61" spans="1:35" ht="127.5" customHeight="1" x14ac:dyDescent="0.3">
      <c r="A61" s="235">
        <v>46</v>
      </c>
      <c r="B61" s="6" t="s">
        <v>452</v>
      </c>
      <c r="C61" s="16" t="s">
        <v>553</v>
      </c>
      <c r="D61" s="16" t="s">
        <v>254</v>
      </c>
      <c r="E61" s="16" t="s">
        <v>555</v>
      </c>
      <c r="F61" s="16" t="s">
        <v>556</v>
      </c>
      <c r="G61" s="204" t="s">
        <v>81</v>
      </c>
      <c r="H61" s="7">
        <f>16*4</f>
        <v>64</v>
      </c>
      <c r="I61" s="195" t="s">
        <v>200</v>
      </c>
      <c r="J61" s="272">
        <f t="shared" si="10"/>
        <v>0.6</v>
      </c>
      <c r="K61" s="245" t="s">
        <v>8</v>
      </c>
      <c r="L61" s="8">
        <v>0.8</v>
      </c>
      <c r="M61" s="246" t="s">
        <v>100</v>
      </c>
      <c r="N61" s="6">
        <v>4</v>
      </c>
      <c r="O61" s="123" t="s">
        <v>557</v>
      </c>
      <c r="P61" s="6" t="s">
        <v>29</v>
      </c>
      <c r="Q61" s="6" t="s">
        <v>29</v>
      </c>
      <c r="R61" s="19" t="s">
        <v>910</v>
      </c>
      <c r="S61" s="19" t="s">
        <v>10</v>
      </c>
      <c r="T61" s="168">
        <v>0.4</v>
      </c>
      <c r="U61" s="19" t="s">
        <v>20</v>
      </c>
      <c r="V61" s="19" t="s">
        <v>23</v>
      </c>
      <c r="W61" s="19" t="s">
        <v>26</v>
      </c>
      <c r="X61" s="195" t="s">
        <v>93</v>
      </c>
      <c r="Y61" s="288">
        <v>0.36</v>
      </c>
      <c r="Z61" s="245" t="s">
        <v>8</v>
      </c>
      <c r="AA61" s="288">
        <v>0.8</v>
      </c>
      <c r="AB61" s="246" t="s">
        <v>100</v>
      </c>
      <c r="AC61" s="242" t="s">
        <v>32</v>
      </c>
      <c r="AD61" s="16" t="s">
        <v>558</v>
      </c>
      <c r="AE61" s="123" t="s">
        <v>687</v>
      </c>
      <c r="AF61" s="71" t="s">
        <v>585</v>
      </c>
      <c r="AG61" s="184" t="s">
        <v>227</v>
      </c>
      <c r="AH61" s="7"/>
      <c r="AI61" s="7"/>
    </row>
    <row r="62" spans="1:35" ht="76.5" x14ac:dyDescent="0.3">
      <c r="A62" s="235">
        <v>47</v>
      </c>
      <c r="B62" s="6" t="s">
        <v>453</v>
      </c>
      <c r="C62" s="16" t="s">
        <v>706</v>
      </c>
      <c r="D62" s="123" t="s">
        <v>559</v>
      </c>
      <c r="E62" s="16" t="s">
        <v>560</v>
      </c>
      <c r="F62" s="16" t="s">
        <v>561</v>
      </c>
      <c r="G62" s="204" t="s">
        <v>841</v>
      </c>
      <c r="H62" s="7">
        <f>16+5+1+55</f>
        <v>77</v>
      </c>
      <c r="I62" s="195" t="s">
        <v>200</v>
      </c>
      <c r="J62" s="168">
        <f t="shared" si="10"/>
        <v>0.6</v>
      </c>
      <c r="K62" s="245" t="s">
        <v>8</v>
      </c>
      <c r="L62" s="168">
        <f>IF(K62="LEVE",20%,IF(K62="MENOR",40%,IF(K62="MODERADO",60%,IF(K62="MAYOR",80%,IF(K62="CATASTROFICO",100%,IF(I62="",""))))))</f>
        <v>0.8</v>
      </c>
      <c r="M62" s="246" t="s">
        <v>100</v>
      </c>
      <c r="N62" s="6">
        <v>1</v>
      </c>
      <c r="O62" s="16" t="s">
        <v>456</v>
      </c>
      <c r="P62" s="71" t="s">
        <v>29</v>
      </c>
      <c r="Q62" s="6" t="s">
        <v>29</v>
      </c>
      <c r="R62" s="19" t="s">
        <v>15</v>
      </c>
      <c r="S62" s="19" t="s">
        <v>10</v>
      </c>
      <c r="T62" s="250">
        <v>0.36</v>
      </c>
      <c r="U62" s="19" t="s">
        <v>20</v>
      </c>
      <c r="V62" s="19" t="s">
        <v>23</v>
      </c>
      <c r="W62" s="19" t="s">
        <v>27</v>
      </c>
      <c r="X62" s="195" t="s">
        <v>93</v>
      </c>
      <c r="Y62" s="168">
        <f t="shared" ref="Y62:Y64" si="13">IF(X62="MUY BAJA",20%,IF(X62="BAJA",40%,IF(X62="MEDIA",60%,IF(X62="ALTA",80%,IF(X62="MUY ALTA",100%,IF(X62="",""))))))</f>
        <v>0.2</v>
      </c>
      <c r="Z62" s="245" t="s">
        <v>8</v>
      </c>
      <c r="AA62" s="168">
        <f>IF(Z62="LEVE",20%,IF(Z62="MENOR",40%,IF(Z62="MODERADO",60%,IF(Z62="MAYOR",80%,IF(Z62="CATASTROFICO",100%,IF(Z62="",""))))))</f>
        <v>0.8</v>
      </c>
      <c r="AB62" s="246" t="s">
        <v>100</v>
      </c>
      <c r="AC62" s="183" t="s">
        <v>32</v>
      </c>
      <c r="AD62" s="16" t="s">
        <v>562</v>
      </c>
      <c r="AE62" s="7" t="s">
        <v>457</v>
      </c>
      <c r="AF62" s="71" t="s">
        <v>853</v>
      </c>
      <c r="AG62" s="184" t="s">
        <v>586</v>
      </c>
      <c r="AH62" s="7"/>
      <c r="AI62" s="7"/>
    </row>
    <row r="63" spans="1:35" ht="86.25" x14ac:dyDescent="0.3">
      <c r="A63" s="235">
        <v>48</v>
      </c>
      <c r="B63" s="6" t="s">
        <v>454</v>
      </c>
      <c r="C63" s="16" t="s">
        <v>707</v>
      </c>
      <c r="D63" s="16" t="s">
        <v>564</v>
      </c>
      <c r="E63" s="16" t="s">
        <v>458</v>
      </c>
      <c r="F63" s="16" t="s">
        <v>459</v>
      </c>
      <c r="G63" s="204" t="s">
        <v>81</v>
      </c>
      <c r="H63" s="7">
        <f>3*11+15*2</f>
        <v>63</v>
      </c>
      <c r="I63" s="195" t="s">
        <v>200</v>
      </c>
      <c r="J63" s="168">
        <f t="shared" si="10"/>
        <v>0.6</v>
      </c>
      <c r="K63" s="245" t="s">
        <v>103</v>
      </c>
      <c r="L63" s="168">
        <f t="shared" ref="L63:L64" si="14">IF(K63="LEVE",20%,IF(K63="MENOR",40%,IF(K63="MODERADO",60%,IF(K63="MAYOR",80%,IF(K63="CATASTROFICO",100%,IF(I63="",""))))))</f>
        <v>0.4</v>
      </c>
      <c r="M63" s="246" t="s">
        <v>101</v>
      </c>
      <c r="N63" s="6">
        <v>2</v>
      </c>
      <c r="O63" s="123" t="s">
        <v>460</v>
      </c>
      <c r="P63" s="6" t="s">
        <v>29</v>
      </c>
      <c r="Q63" s="6" t="s">
        <v>29</v>
      </c>
      <c r="R63" s="19" t="s">
        <v>15</v>
      </c>
      <c r="S63" s="19" t="s">
        <v>10</v>
      </c>
      <c r="T63" s="250">
        <v>0.36</v>
      </c>
      <c r="U63" s="19" t="s">
        <v>20</v>
      </c>
      <c r="V63" s="19" t="s">
        <v>23</v>
      </c>
      <c r="W63" s="19" t="s">
        <v>26</v>
      </c>
      <c r="X63" s="195" t="s">
        <v>93</v>
      </c>
      <c r="Y63" s="168">
        <f t="shared" si="13"/>
        <v>0.2</v>
      </c>
      <c r="Z63" s="245" t="s">
        <v>103</v>
      </c>
      <c r="AA63" s="168">
        <f t="shared" ref="AA63:AA64" si="15">IF(Z63="LEVE",20%,IF(Z63="MENOR",40%,IF(Z63="MODERADO",60%,IF(Z63="MAYOR",80%,IF(Z63="CATASTROFICO",100%,IF(Z63="",""))))))</f>
        <v>0.4</v>
      </c>
      <c r="AB63" s="246" t="s">
        <v>102</v>
      </c>
      <c r="AC63" s="183" t="s">
        <v>32</v>
      </c>
      <c r="AD63" s="16" t="s">
        <v>565</v>
      </c>
      <c r="AE63" s="7" t="s">
        <v>457</v>
      </c>
      <c r="AF63" s="71" t="s">
        <v>853</v>
      </c>
      <c r="AG63" s="184" t="s">
        <v>227</v>
      </c>
      <c r="AH63" s="7"/>
      <c r="AI63" s="7"/>
    </row>
    <row r="64" spans="1:35" ht="86.25" x14ac:dyDescent="0.3">
      <c r="A64" s="235">
        <v>49</v>
      </c>
      <c r="B64" s="6" t="s">
        <v>455</v>
      </c>
      <c r="C64" s="16" t="s">
        <v>708</v>
      </c>
      <c r="D64" s="16" t="s">
        <v>461</v>
      </c>
      <c r="E64" s="16" t="s">
        <v>566</v>
      </c>
      <c r="F64" s="16" t="s">
        <v>462</v>
      </c>
      <c r="G64" s="204" t="s">
        <v>81</v>
      </c>
      <c r="H64" s="7">
        <f>3*11+15*2</f>
        <v>63</v>
      </c>
      <c r="I64" s="195" t="s">
        <v>200</v>
      </c>
      <c r="J64" s="168">
        <f t="shared" si="10"/>
        <v>0.6</v>
      </c>
      <c r="K64" s="245" t="s">
        <v>103</v>
      </c>
      <c r="L64" s="168">
        <f t="shared" si="14"/>
        <v>0.4</v>
      </c>
      <c r="M64" s="246" t="s">
        <v>101</v>
      </c>
      <c r="N64" s="6">
        <v>3</v>
      </c>
      <c r="O64" s="123" t="s">
        <v>463</v>
      </c>
      <c r="P64" s="6" t="s">
        <v>29</v>
      </c>
      <c r="Q64" s="6" t="s">
        <v>29</v>
      </c>
      <c r="R64" s="19" t="s">
        <v>15</v>
      </c>
      <c r="S64" s="19" t="s">
        <v>10</v>
      </c>
      <c r="T64" s="250">
        <v>0.36</v>
      </c>
      <c r="U64" s="19" t="s">
        <v>20</v>
      </c>
      <c r="V64" s="19" t="s">
        <v>23</v>
      </c>
      <c r="W64" s="19" t="s">
        <v>26</v>
      </c>
      <c r="X64" s="195" t="s">
        <v>93</v>
      </c>
      <c r="Y64" s="168">
        <f t="shared" si="13"/>
        <v>0.2</v>
      </c>
      <c r="Z64" s="245" t="s">
        <v>103</v>
      </c>
      <c r="AA64" s="168">
        <f t="shared" si="15"/>
        <v>0.4</v>
      </c>
      <c r="AB64" s="246" t="s">
        <v>102</v>
      </c>
      <c r="AC64" s="183" t="s">
        <v>32</v>
      </c>
      <c r="AD64" s="171" t="s">
        <v>464</v>
      </c>
      <c r="AE64" s="7" t="s">
        <v>465</v>
      </c>
      <c r="AF64" s="71" t="s">
        <v>853</v>
      </c>
      <c r="AG64" s="184" t="s">
        <v>227</v>
      </c>
      <c r="AH64" s="7"/>
      <c r="AI64" s="7"/>
    </row>
    <row r="65" spans="1:35" ht="39.75" customHeight="1" x14ac:dyDescent="0.3">
      <c r="B65" s="6"/>
      <c r="C65" s="407"/>
      <c r="D65" s="406"/>
      <c r="E65" s="407"/>
      <c r="F65" s="407"/>
      <c r="G65" s="407"/>
      <c r="H65" s="407"/>
      <c r="I65" s="407"/>
      <c r="J65" s="407"/>
      <c r="K65" s="407"/>
      <c r="L65" s="407"/>
      <c r="M65" s="408"/>
      <c r="N65" s="7"/>
      <c r="O65" s="7"/>
      <c r="P65" s="7"/>
      <c r="Q65" s="7"/>
      <c r="R65" s="7"/>
      <c r="S65" s="7"/>
      <c r="T65" s="7"/>
      <c r="U65" s="7"/>
      <c r="V65" s="7"/>
      <c r="W65" s="7"/>
      <c r="X65" s="195"/>
      <c r="Y65" s="7"/>
      <c r="Z65" s="120"/>
      <c r="AA65" s="7"/>
      <c r="AB65" s="7"/>
      <c r="AC65" s="242"/>
      <c r="AD65" s="7"/>
      <c r="AE65" s="7"/>
      <c r="AF65" s="7"/>
      <c r="AG65" s="184"/>
      <c r="AH65" s="7"/>
      <c r="AI65" s="7"/>
    </row>
    <row r="66" spans="1:35" x14ac:dyDescent="0.3">
      <c r="A66" s="6"/>
      <c r="B66" s="6"/>
      <c r="C66" s="7"/>
      <c r="D66" s="7"/>
      <c r="E66" s="7"/>
      <c r="F66" s="7"/>
      <c r="G66" s="71"/>
      <c r="H66" s="7"/>
      <c r="I66" s="7"/>
      <c r="J66" s="7" t="str">
        <f t="shared" ref="J66" si="16">IF(I66="MUY BAJA",20%,IF(I66="BAJA",40%,IF(I66="MEDIA",60%,IF(I66="ALTA",80%,IF(I66="MUY ALTA",100%,IF(I66="",""))))))</f>
        <v/>
      </c>
      <c r="K66" s="7"/>
      <c r="L66" s="7"/>
      <c r="M66" s="7"/>
      <c r="N66" s="7"/>
      <c r="O66" s="7"/>
      <c r="P66" s="7"/>
      <c r="Q66" s="7"/>
      <c r="R66" s="7"/>
      <c r="S66" s="7"/>
      <c r="T66" s="7"/>
      <c r="U66" s="7"/>
      <c r="V66" s="7"/>
      <c r="W66" s="7"/>
      <c r="X66" s="195"/>
      <c r="Y66" s="7"/>
      <c r="Z66" s="120"/>
      <c r="AA66" s="7"/>
      <c r="AB66" s="7"/>
      <c r="AC66" s="242"/>
      <c r="AD66" s="7"/>
      <c r="AE66" s="7"/>
      <c r="AF66" s="7"/>
      <c r="AG66" s="184"/>
      <c r="AH66" s="7"/>
      <c r="AI66" s="7"/>
    </row>
    <row r="67" spans="1:35" x14ac:dyDescent="0.3">
      <c r="A67" s="6"/>
      <c r="B67" s="722" t="s">
        <v>920</v>
      </c>
      <c r="I67" s="195"/>
    </row>
    <row r="68" spans="1:35" x14ac:dyDescent="0.3">
      <c r="A68" s="294"/>
      <c r="B68" s="295"/>
      <c r="C68" s="295"/>
      <c r="D68" s="295"/>
    </row>
    <row r="69" spans="1:35" ht="36" hidden="1" customHeight="1" x14ac:dyDescent="0.3">
      <c r="I69" s="521" t="s">
        <v>240</v>
      </c>
      <c r="J69" s="521"/>
      <c r="K69" s="522" t="s">
        <v>261</v>
      </c>
      <c r="L69" s="522"/>
      <c r="M69" s="209" t="s">
        <v>265</v>
      </c>
      <c r="AD69" s="281" t="s">
        <v>225</v>
      </c>
    </row>
    <row r="70" spans="1:35" hidden="1" x14ac:dyDescent="0.3">
      <c r="I70" s="196" t="s">
        <v>93</v>
      </c>
      <c r="J70" s="197">
        <v>0.2</v>
      </c>
      <c r="K70" s="181" t="s">
        <v>172</v>
      </c>
      <c r="L70" s="197">
        <v>0.2</v>
      </c>
      <c r="M70" s="210" t="s">
        <v>102</v>
      </c>
      <c r="AD70" s="208" t="s">
        <v>32</v>
      </c>
    </row>
    <row r="71" spans="1:35" hidden="1" x14ac:dyDescent="0.3">
      <c r="I71" s="219" t="s">
        <v>94</v>
      </c>
      <c r="J71" s="197">
        <v>0.4</v>
      </c>
      <c r="K71" s="214" t="s">
        <v>103</v>
      </c>
      <c r="L71" s="197">
        <v>0.4</v>
      </c>
      <c r="M71" s="211" t="s">
        <v>101</v>
      </c>
      <c r="AD71" s="282" t="s">
        <v>33</v>
      </c>
    </row>
    <row r="72" spans="1:35" hidden="1" x14ac:dyDescent="0.3">
      <c r="I72" s="198" t="s">
        <v>200</v>
      </c>
      <c r="J72" s="197">
        <v>0.6</v>
      </c>
      <c r="K72" s="215" t="s">
        <v>101</v>
      </c>
      <c r="L72" s="197">
        <v>0.6</v>
      </c>
      <c r="M72" s="212" t="s">
        <v>100</v>
      </c>
      <c r="AD72" s="208" t="s">
        <v>223</v>
      </c>
    </row>
    <row r="73" spans="1:35" hidden="1" x14ac:dyDescent="0.3">
      <c r="I73" s="199" t="s">
        <v>7</v>
      </c>
      <c r="J73" s="197">
        <v>0.8</v>
      </c>
      <c r="K73" s="186" t="s">
        <v>8</v>
      </c>
      <c r="L73" s="197">
        <v>0.8</v>
      </c>
      <c r="M73" s="213" t="s">
        <v>99</v>
      </c>
      <c r="AD73" s="208" t="s">
        <v>224</v>
      </c>
    </row>
    <row r="74" spans="1:35" hidden="1" x14ac:dyDescent="0.3">
      <c r="I74" s="200" t="s">
        <v>95</v>
      </c>
      <c r="J74" s="197">
        <v>1</v>
      </c>
      <c r="K74" s="216" t="s">
        <v>104</v>
      </c>
      <c r="L74" s="197">
        <v>1</v>
      </c>
      <c r="M74" s="208"/>
      <c r="AD74" s="208" t="s">
        <v>34</v>
      </c>
    </row>
    <row r="75" spans="1:35" hidden="1" x14ac:dyDescent="0.3"/>
    <row r="76" spans="1:35" ht="33" hidden="1" x14ac:dyDescent="0.3">
      <c r="I76" s="209" t="s">
        <v>911</v>
      </c>
    </row>
    <row r="77" spans="1:35" hidden="1" x14ac:dyDescent="0.3">
      <c r="I77" s="208" t="s">
        <v>15</v>
      </c>
    </row>
    <row r="78" spans="1:35" hidden="1" x14ac:dyDescent="0.3">
      <c r="I78" s="208" t="s">
        <v>910</v>
      </c>
    </row>
    <row r="79" spans="1:35" hidden="1" x14ac:dyDescent="0.3">
      <c r="I79" s="208" t="s">
        <v>17</v>
      </c>
    </row>
  </sheetData>
  <autoFilter ref="A8:AI64" xr:uid="{B9B421AD-F775-4548-BE9D-6824059710F1}">
    <filterColumn colId="15" showButton="0"/>
    <filterColumn colId="17" showButton="0"/>
    <filterColumn colId="18" showButton="0"/>
    <filterColumn colId="19" showButton="0"/>
    <filterColumn colId="20" showButton="0"/>
    <filterColumn colId="21" showButton="0"/>
  </autoFilter>
  <mergeCells count="141">
    <mergeCell ref="AD4:AI4"/>
    <mergeCell ref="B49:B50"/>
    <mergeCell ref="B52:B53"/>
    <mergeCell ref="Z52:Z53"/>
    <mergeCell ref="M52:M53"/>
    <mergeCell ref="X52:X53"/>
    <mergeCell ref="A49:A50"/>
    <mergeCell ref="A58:A59"/>
    <mergeCell ref="A52:A53"/>
    <mergeCell ref="M49:M50"/>
    <mergeCell ref="X49:X50"/>
    <mergeCell ref="Z49:Z50"/>
    <mergeCell ref="K49:K50"/>
    <mergeCell ref="L49:L50"/>
    <mergeCell ref="L58:L59"/>
    <mergeCell ref="M58:M59"/>
    <mergeCell ref="C58:C59"/>
    <mergeCell ref="C49:C50"/>
    <mergeCell ref="D49:D50"/>
    <mergeCell ref="E49:E50"/>
    <mergeCell ref="F49:F50"/>
    <mergeCell ref="G49:G50"/>
    <mergeCell ref="D58:D59"/>
    <mergeCell ref="E58:E59"/>
    <mergeCell ref="F58:F59"/>
    <mergeCell ref="C52:C53"/>
    <mergeCell ref="D52:D53"/>
    <mergeCell ref="E52:E53"/>
    <mergeCell ref="F52:F53"/>
    <mergeCell ref="AA52:AA53"/>
    <mergeCell ref="AB52:AB53"/>
    <mergeCell ref="G52:G53"/>
    <mergeCell ref="H52:H53"/>
    <mergeCell ref="I52:I53"/>
    <mergeCell ref="J52:J53"/>
    <mergeCell ref="K52:K53"/>
    <mergeCell ref="L52:L53"/>
    <mergeCell ref="I69:J69"/>
    <mergeCell ref="K69:L69"/>
    <mergeCell ref="A7:H7"/>
    <mergeCell ref="I7:M7"/>
    <mergeCell ref="B58:B59"/>
    <mergeCell ref="A15:A16"/>
    <mergeCell ref="B15:B16"/>
    <mergeCell ref="A17:A18"/>
    <mergeCell ref="B17:B18"/>
    <mergeCell ref="C17:C18"/>
    <mergeCell ref="B38:B39"/>
    <mergeCell ref="A38:A39"/>
    <mergeCell ref="C38:C39"/>
    <mergeCell ref="D38:D39"/>
    <mergeCell ref="M17:M18"/>
    <mergeCell ref="J38:J39"/>
    <mergeCell ref="K38:K39"/>
    <mergeCell ref="L38:L39"/>
    <mergeCell ref="M38:M39"/>
    <mergeCell ref="E38:E39"/>
    <mergeCell ref="F38:F39"/>
    <mergeCell ref="H38:H39"/>
    <mergeCell ref="I38:I39"/>
    <mergeCell ref="H17:H18"/>
    <mergeCell ref="J8:J9"/>
    <mergeCell ref="K8:K9"/>
    <mergeCell ref="M8:M9"/>
    <mergeCell ref="N8:N9"/>
    <mergeCell ref="O8:O9"/>
    <mergeCell ref="P8:Q8"/>
    <mergeCell ref="R8:W8"/>
    <mergeCell ref="C15:C16"/>
    <mergeCell ref="D15:D16"/>
    <mergeCell ref="E15:E16"/>
    <mergeCell ref="F15:F16"/>
    <mergeCell ref="L15:L16"/>
    <mergeCell ref="M15:M16"/>
    <mergeCell ref="H15:H16"/>
    <mergeCell ref="I15:I16"/>
    <mergeCell ref="J15:J16"/>
    <mergeCell ref="K15:K16"/>
    <mergeCell ref="G15:G16"/>
    <mergeCell ref="A4:E4"/>
    <mergeCell ref="F4:N4"/>
    <mergeCell ref="O4:AC4"/>
    <mergeCell ref="D17:D18"/>
    <mergeCell ref="E17:E18"/>
    <mergeCell ref="F17:F18"/>
    <mergeCell ref="I17:I18"/>
    <mergeCell ref="J17:J18"/>
    <mergeCell ref="K17:K18"/>
    <mergeCell ref="X7:AC7"/>
    <mergeCell ref="G17:G18"/>
    <mergeCell ref="L17:L18"/>
    <mergeCell ref="A5:C5"/>
    <mergeCell ref="D5:N5"/>
    <mergeCell ref="A6:C6"/>
    <mergeCell ref="D6:N6"/>
    <mergeCell ref="A8:A9"/>
    <mergeCell ref="C8:C9"/>
    <mergeCell ref="D8:D9"/>
    <mergeCell ref="E8:E9"/>
    <mergeCell ref="F8:F9"/>
    <mergeCell ref="G8:G9"/>
    <mergeCell ref="H8:H9"/>
    <mergeCell ref="I8:I9"/>
    <mergeCell ref="AD7:AI7"/>
    <mergeCell ref="L8:L9"/>
    <mergeCell ref="AI8:AI9"/>
    <mergeCell ref="X8:X9"/>
    <mergeCell ref="Y8:Y9"/>
    <mergeCell ref="AE8:AE9"/>
    <mergeCell ref="AF8:AF9"/>
    <mergeCell ref="AG8:AG9"/>
    <mergeCell ref="AB8:AB9"/>
    <mergeCell ref="AC8:AC9"/>
    <mergeCell ref="AD8:AD9"/>
    <mergeCell ref="Z8:Z9"/>
    <mergeCell ref="AA8:AA9"/>
    <mergeCell ref="N7:W7"/>
    <mergeCell ref="Z38:Z39"/>
    <mergeCell ref="AA38:AA39"/>
    <mergeCell ref="AB38:AB39"/>
    <mergeCell ref="X38:X39"/>
    <mergeCell ref="G58:G59"/>
    <mergeCell ref="H58:H59"/>
    <mergeCell ref="I58:I59"/>
    <mergeCell ref="J58:J59"/>
    <mergeCell ref="K58:K59"/>
    <mergeCell ref="G38:G39"/>
    <mergeCell ref="H49:H50"/>
    <mergeCell ref="I49:I50"/>
    <mergeCell ref="J49:J50"/>
    <mergeCell ref="X58:X59"/>
    <mergeCell ref="Z58:Z59"/>
    <mergeCell ref="AC52:AC53"/>
    <mergeCell ref="AC49:AC50"/>
    <mergeCell ref="AB49:AB50"/>
    <mergeCell ref="AA49:AA50"/>
    <mergeCell ref="AH8:AH9"/>
    <mergeCell ref="AB58:AB59"/>
    <mergeCell ref="AG49:AG50"/>
    <mergeCell ref="AG52:AG53"/>
    <mergeCell ref="AG58:AG59"/>
  </mergeCells>
  <phoneticPr fontId="47" type="noConversion"/>
  <conditionalFormatting sqref="J15">
    <cfRule type="cellIs" dxfId="460" priority="2312" operator="equal">
      <formula>$H$10</formula>
    </cfRule>
  </conditionalFormatting>
  <conditionalFormatting sqref="J17">
    <cfRule type="cellIs" dxfId="459" priority="2297" operator="equal">
      <formula>$H$10</formula>
    </cfRule>
  </conditionalFormatting>
  <dataValidations count="7">
    <dataValidation type="list" allowBlank="1" showInputMessage="1" showErrorMessage="1" sqref="AI10:AI12" xr:uid="{00000000-0002-0000-0400-000000000000}">
      <formula1>#REF!</formula1>
    </dataValidation>
    <dataValidation type="list" allowBlank="1" showInputMessage="1" showErrorMessage="1" sqref="K10:K15 Z60:Z64 Z54:Z58 Z51:Z52 K66 K60:K64 K17 K54:K58 K51:K52 Z40:Z49 Z10:Z38 K19:K38 K40:K49" xr:uid="{00000000-0002-0000-0400-000001000000}">
      <formula1>$K$70:$K$74</formula1>
    </dataValidation>
    <dataValidation type="list" allowBlank="1" showInputMessage="1" showErrorMessage="1" sqref="M10:M15 M66 M60:M64 AB15:AB38 AB10:AB13 AB60:AB64 AB40:AB49 M54:M58 AB54:AB58 M51:M52 AB51:AB52 M19:M38 M17 M40:M49" xr:uid="{00000000-0002-0000-0400-000002000000}">
      <formula1>$M$70:$M$73</formula1>
    </dataValidation>
    <dataValidation type="list" allowBlank="1" showInputMessage="1" showErrorMessage="1" sqref="AC51:AC52 AC10:AC49 AC54:AC57 AC65:AC66" xr:uid="{00000000-0002-0000-0400-000003000000}">
      <formula1>$AD$70:$AD$74</formula1>
    </dataValidation>
    <dataValidation type="list" allowBlank="1" showInputMessage="1" showErrorMessage="1" sqref="AC58:AC61" xr:uid="{00000000-0002-0000-0400-000007000000}">
      <formula1>$AD$25:$AD$30</formula1>
    </dataValidation>
    <dataValidation type="list" allowBlank="1" showInputMessage="1" showErrorMessage="1" sqref="AC62:AC64" xr:uid="{00000000-0002-0000-0400-00000A000000}">
      <formula1>#REF!</formula1>
    </dataValidation>
    <dataValidation type="list" allowBlank="1" showInputMessage="1" showErrorMessage="1" sqref="R10:R52 R54:R64" xr:uid="{00000000-0002-0000-0400-000011000000}">
      <formula1>$I$77:$I$79</formula1>
    </dataValidation>
  </dataValidations>
  <hyperlinks>
    <hyperlink ref="AD47" location="'MAPA RIESGOS SEGURIDAD'!A1" display="'MAPA RIESGOS SEGURIDAD'!A1" xr:uid="{D0A004DB-88D5-4C6C-A61D-9E42F11451D8}"/>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730" operator="containsText" id="{C03D71FA-232F-4CF9-B278-AC95528119A5}">
            <xm:f>NOT(ISERROR(SEARCH($I$71,I10)))</xm:f>
            <xm:f>$I$71</xm:f>
            <x14:dxf>
              <fill>
                <patternFill>
                  <bgColor rgb="FF00B050"/>
                </patternFill>
              </fill>
            </x14:dxf>
          </x14:cfRule>
          <x14:cfRule type="containsText" priority="1729" operator="containsText" id="{8DE05486-B217-48CD-8785-D109DAE73839}">
            <xm:f>NOT(ISERROR(SEARCH($I$70,I10)))</xm:f>
            <xm:f>$I$70</xm:f>
            <x14:dxf>
              <fill>
                <patternFill>
                  <fgColor rgb="FF92D050"/>
                  <bgColor rgb="FF92D050"/>
                </patternFill>
              </fill>
            </x14:dxf>
          </x14:cfRule>
          <x14:cfRule type="containsText" priority="1734" operator="containsText" id="{2CE0985F-D154-405A-AAEF-B95A73E48984}">
            <xm:f>NOT(ISERROR(SEARCH($I$71,I10)))</xm:f>
            <xm:f>$I$71</xm:f>
            <x14:dxf>
              <fill>
                <patternFill>
                  <bgColor theme="0" tint="-0.14996795556505021"/>
                </patternFill>
              </fill>
            </x14:dxf>
          </x14:cfRule>
          <x14:cfRule type="containsText" priority="1731" operator="containsText" id="{7A3F382D-1CA8-44DB-BA15-6AAEECB7008D}">
            <xm:f>NOT(ISERROR(SEARCH($I$74,I10)))</xm:f>
            <xm:f>$I$74</xm:f>
            <x14:dxf>
              <fill>
                <patternFill>
                  <bgColor rgb="FFFF0000"/>
                </patternFill>
              </fill>
            </x14:dxf>
          </x14:cfRule>
          <x14:cfRule type="cellIs" priority="1735" operator="equal" id="{B4991A8F-1EDC-40A2-8143-1F43823CE015}">
            <xm:f>'Tabla probabiidad'!$B$5</xm:f>
            <x14:dxf>
              <fill>
                <patternFill>
                  <fgColor theme="6"/>
                </patternFill>
              </fill>
            </x14:dxf>
          </x14:cfRule>
          <x14:cfRule type="containsText" priority="1733" operator="containsText" id="{EF5AE281-04AC-40C6-9878-6D87323A2431}">
            <xm:f>NOT(ISERROR(SEARCH($I$72,I10)))</xm:f>
            <xm:f>$I$72</xm:f>
            <x14:dxf>
              <fill>
                <patternFill>
                  <fgColor rgb="FFFFFF00"/>
                  <bgColor rgb="FFFFFF00"/>
                </patternFill>
              </fill>
            </x14:dxf>
          </x14:cfRule>
          <x14:cfRule type="containsText" priority="1732" operator="containsText" id="{6B64BA7F-8BE1-4286-AE72-06D5701AAFBE}">
            <xm:f>NOT(ISERROR(SEARCH($I$73,I10)))</xm:f>
            <xm:f>$I$73</xm:f>
            <x14:dxf>
              <fill>
                <patternFill>
                  <fgColor rgb="FFFFC000"/>
                  <bgColor rgb="FFFFC000"/>
                </patternFill>
              </fill>
            </x14:dxf>
          </x14:cfRule>
          <x14:cfRule type="cellIs" priority="1736" operator="equal" id="{DBB29C47-8556-44C1-A577-5561E91CCB9B}">
            <xm:f>'Tabla probabiidad'!$B$5</xm:f>
            <x14:dxf>
              <fill>
                <patternFill>
                  <fgColor rgb="FF92D050"/>
                  <bgColor theme="6" tint="0.59996337778862885"/>
                </patternFill>
              </fill>
            </x14:dxf>
          </x14:cfRule>
          <xm:sqref>I10:I13</xm:sqref>
        </x14:conditionalFormatting>
        <x14:conditionalFormatting xmlns:xm="http://schemas.microsoft.com/office/excel/2006/main">
          <x14:cfRule type="containsText" priority="1737" operator="containsText" id="{F019F6F5-200A-47D1-B281-B40159788C0A}">
            <xm:f>NOT(ISERROR(SEARCH($H$71,I14)))</xm:f>
            <xm:f>$H$71</xm:f>
            <x14:dxf>
              <fill>
                <patternFill>
                  <fgColor rgb="FF92D050"/>
                  <bgColor rgb="FF92D050"/>
                </patternFill>
              </fill>
            </x14:dxf>
          </x14:cfRule>
          <x14:cfRule type="containsText" priority="1738" operator="containsText" id="{1940537C-D8A1-4F11-B234-9ED6803574A6}">
            <xm:f>NOT(ISERROR(SEARCH($H$75,I14)))</xm:f>
            <xm:f>$H$75</xm:f>
            <x14:dxf>
              <fill>
                <patternFill>
                  <bgColor rgb="FFFF0000"/>
                </patternFill>
              </fill>
            </x14:dxf>
          </x14:cfRule>
          <x14:cfRule type="containsText" priority="1739" operator="containsText" id="{9EBE2216-EE0A-46BE-9822-B135C80E2C46}">
            <xm:f>NOT(ISERROR(SEARCH($H$74,I14)))</xm:f>
            <xm:f>$H$74</xm:f>
            <x14:dxf>
              <fill>
                <patternFill>
                  <fgColor rgb="FFFFFF00"/>
                  <bgColor rgb="FFFFFF00"/>
                </patternFill>
              </fill>
            </x14:dxf>
          </x14:cfRule>
          <x14:cfRule type="cellIs" priority="1743" operator="equal" id="{E2881585-015B-432E-A891-1329BC907FFE}">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14:cfRule type="cellIs" priority="1742" operator="equal" id="{84300F55-02BC-466B-9377-482B8A32777D}">
            <xm:f>'C:\UAEOS\TRABAJO EN CASA\MAPAS DE RIESGOS\RIESGOS 2021\MAPAS DE RIESGOS DE PROCESO 2021\MAPAS DE RIESGOS GUIA 2021\[MAPA_RIESGOS_PROGRAMAS Y PROYECTOS_UAEOS_2021.xlsx]Tabla probabiidad'!#REF!</xm:f>
            <x14:dxf>
              <fill>
                <patternFill>
                  <fgColor theme="6"/>
                </patternFill>
              </fill>
            </x14:dxf>
          </x14:cfRule>
          <x14:cfRule type="containsText" priority="1741" operator="containsText" id="{97F8869C-ABCD-4A08-83EA-BAFC34F2545E}">
            <xm:f>NOT(ISERROR(SEARCH($H$72,I14)))</xm:f>
            <xm:f>$H$72</xm:f>
            <x14:dxf>
              <fill>
                <patternFill>
                  <bgColor rgb="FF00B050"/>
                </patternFill>
              </fill>
            </x14:dxf>
          </x14:cfRule>
          <x14:cfRule type="containsText" priority="1740" operator="containsText" id="{CA34ABDB-BE30-4831-AF0F-4EF7C17AD75E}">
            <xm:f>NOT(ISERROR(SEARCH($H$73,I14)))</xm:f>
            <xm:f>$H$73</xm:f>
            <x14:dxf>
              <fill>
                <patternFill>
                  <fgColor rgb="FFFFC000"/>
                  <bgColor rgb="FFFFC000"/>
                </patternFill>
              </fill>
            </x14:dxf>
          </x14:cfRule>
          <xm:sqref>I14:I15</xm:sqref>
        </x14:conditionalFormatting>
        <x14:conditionalFormatting xmlns:xm="http://schemas.microsoft.com/office/excel/2006/main">
          <x14:cfRule type="containsText" priority="2216" operator="containsText" id="{479B1450-A5AD-46BD-9A09-DC73B72B9733}">
            <xm:f>NOT(ISERROR(SEARCH($I$73,I17)))</xm:f>
            <xm:f>$I$73</xm:f>
            <x14:dxf>
              <fill>
                <patternFill>
                  <fgColor rgb="FFFFC000"/>
                  <bgColor rgb="FFFFC000"/>
                </patternFill>
              </fill>
            </x14:dxf>
          </x14:cfRule>
          <x14:cfRule type="containsText" priority="2215" operator="containsText" id="{FEC9D75C-1F4F-4F0C-8ACE-98C2408BDCA4}">
            <xm:f>NOT(ISERROR(SEARCH($I$74,I17)))</xm:f>
            <xm:f>$I$74</xm:f>
            <x14:dxf>
              <fill>
                <patternFill>
                  <bgColor rgb="FFFF0000"/>
                </patternFill>
              </fill>
            </x14:dxf>
          </x14:cfRule>
          <x14:cfRule type="containsText" priority="2214" operator="containsText" id="{82285B78-819B-45D5-AEC8-DC7583111FA1}">
            <xm:f>NOT(ISERROR(SEARCH($I$71,I17)))</xm:f>
            <xm:f>$I$71</xm:f>
            <x14:dxf>
              <fill>
                <patternFill>
                  <bgColor rgb="FF00B050"/>
                </patternFill>
              </fill>
            </x14:dxf>
          </x14:cfRule>
          <x14:cfRule type="containsText" priority="2217" operator="containsText" id="{22923817-F51B-4E72-9ACC-704457760D41}">
            <xm:f>NOT(ISERROR(SEARCH($I$72,I17)))</xm:f>
            <xm:f>$I$72</xm:f>
            <x14:dxf>
              <fill>
                <patternFill>
                  <fgColor rgb="FFFFFF00"/>
                  <bgColor rgb="FFFFFF00"/>
                </patternFill>
              </fill>
            </x14:dxf>
          </x14:cfRule>
          <x14:cfRule type="containsText" priority="2218" operator="containsText" id="{E315D981-DFC8-46AB-ACAF-D6E11006F23E}">
            <xm:f>NOT(ISERROR(SEARCH($I$71,I17)))</xm:f>
            <xm:f>$I$71</xm:f>
            <x14:dxf>
              <fill>
                <patternFill>
                  <bgColor theme="0" tint="-0.14996795556505021"/>
                </patternFill>
              </fill>
            </x14:dxf>
          </x14:cfRule>
          <x14:cfRule type="containsText" priority="2213" operator="containsText" id="{4CF0EE55-4516-48AC-B248-1BFD5C030EF5}">
            <xm:f>NOT(ISERROR(SEARCH($I$70,I17)))</xm:f>
            <xm:f>$I$70</xm:f>
            <x14:dxf>
              <fill>
                <patternFill>
                  <fgColor rgb="FF92D050"/>
                  <bgColor rgb="FF92D050"/>
                </patternFill>
              </fill>
            </x14:dxf>
          </x14:cfRule>
          <x14:cfRule type="cellIs" priority="2219" operator="equal" id="{D12CBC75-02E4-4696-B26E-D4D14A6B9762}">
            <xm:f>'Tabla probabiidad'!$B$5</xm:f>
            <x14:dxf>
              <fill>
                <patternFill>
                  <fgColor theme="6"/>
                </patternFill>
              </fill>
            </x14:dxf>
          </x14:cfRule>
          <x14:cfRule type="cellIs" priority="2220" operator="equal" id="{8A065932-AC3F-4AF2-B29E-C141BD5F17E9}">
            <xm:f>'Tabla probabiidad'!$B$5</xm:f>
            <x14:dxf>
              <fill>
                <patternFill>
                  <fgColor rgb="FF92D050"/>
                  <bgColor theme="6" tint="0.59996337778862885"/>
                </patternFill>
              </fill>
            </x14:dxf>
          </x14:cfRule>
          <xm:sqref>I17</xm:sqref>
        </x14:conditionalFormatting>
        <x14:conditionalFormatting xmlns:xm="http://schemas.microsoft.com/office/excel/2006/main">
          <x14:cfRule type="cellIs" priority="1120" operator="equal" id="{2C0F2771-D67D-4ED4-AB42-6EEAFAAD8F38}">
            <xm:f>'Tabla probabiidad'!$B$5</xm:f>
            <x14:dxf>
              <fill>
                <patternFill>
                  <fgColor rgb="FF92D050"/>
                  <bgColor theme="6" tint="0.59996337778862885"/>
                </patternFill>
              </fill>
            </x14:dxf>
          </x14:cfRule>
          <x14:cfRule type="containsText" priority="1117" operator="containsText" id="{DDFBF92B-F844-4D27-94CC-EAC46F3E3BC8}">
            <xm:f>NOT(ISERROR(SEARCH($I$72,I19)))</xm:f>
            <xm:f>$I$72</xm:f>
            <x14:dxf>
              <fill>
                <patternFill>
                  <fgColor rgb="FFFFFF00"/>
                  <bgColor rgb="FFFFFF00"/>
                </patternFill>
              </fill>
            </x14:dxf>
          </x14:cfRule>
          <x14:cfRule type="containsText" priority="1118" operator="containsText" id="{BFA3F07B-B5F9-44A2-90A4-B83B86A20157}">
            <xm:f>NOT(ISERROR(SEARCH($I$71,I19)))</xm:f>
            <xm:f>$I$71</xm:f>
            <x14:dxf>
              <fill>
                <patternFill>
                  <bgColor theme="0" tint="-0.14996795556505021"/>
                </patternFill>
              </fill>
            </x14:dxf>
          </x14:cfRule>
          <x14:cfRule type="cellIs" priority="1119" operator="equal" id="{10A23B96-84D3-4A99-ADD4-F93F4FC69CB6}">
            <xm:f>'Tabla probabiidad'!$B$5</xm:f>
            <x14:dxf>
              <fill>
                <patternFill>
                  <fgColor theme="6"/>
                </patternFill>
              </fill>
            </x14:dxf>
          </x14:cfRule>
          <x14:cfRule type="containsText" priority="1116" operator="containsText" id="{79BD8DF7-84C4-472B-804E-11ED3F7487E6}">
            <xm:f>NOT(ISERROR(SEARCH($I$73,I19)))</xm:f>
            <xm:f>$I$73</xm:f>
            <x14:dxf>
              <fill>
                <patternFill>
                  <fgColor rgb="FFFFC000"/>
                  <bgColor rgb="FFFFC000"/>
                </patternFill>
              </fill>
            </x14:dxf>
          </x14:cfRule>
          <x14:cfRule type="containsText" priority="1115" operator="containsText" id="{08C49B30-DDB0-456A-B500-5B1B4FCE52A4}">
            <xm:f>NOT(ISERROR(SEARCH($I$74,I19)))</xm:f>
            <xm:f>$I$74</xm:f>
            <x14:dxf>
              <fill>
                <patternFill>
                  <bgColor rgb="FFFF0000"/>
                </patternFill>
              </fill>
            </x14:dxf>
          </x14:cfRule>
          <x14:cfRule type="containsText" priority="1114" operator="containsText" id="{D9C57FE3-2572-47F9-8365-A6D9582B8904}">
            <xm:f>NOT(ISERROR(SEARCH($I$71,I19)))</xm:f>
            <xm:f>$I$71</xm:f>
            <x14:dxf>
              <fill>
                <patternFill>
                  <bgColor rgb="FF00B050"/>
                </patternFill>
              </fill>
            </x14:dxf>
          </x14:cfRule>
          <x14:cfRule type="containsText" priority="1113" operator="containsText" id="{72781A28-002D-416D-8858-C6E1F9E778AD}">
            <xm:f>NOT(ISERROR(SEARCH($I$70,I19)))</xm:f>
            <xm:f>$I$70</xm:f>
            <x14:dxf>
              <fill>
                <patternFill>
                  <fgColor rgb="FF92D050"/>
                  <bgColor rgb="FF92D050"/>
                </patternFill>
              </fill>
            </x14:dxf>
          </x14:cfRule>
          <xm:sqref>I19:I38</xm:sqref>
        </x14:conditionalFormatting>
        <x14:conditionalFormatting xmlns:xm="http://schemas.microsoft.com/office/excel/2006/main">
          <x14:cfRule type="containsText" priority="168" operator="containsText" id="{DEED572A-507F-451A-B76A-952A7E066302}">
            <xm:f>NOT(ISERROR(SEARCH($I$71,I40)))</xm:f>
            <xm:f>$I$71</xm:f>
            <x14:dxf>
              <fill>
                <patternFill>
                  <bgColor rgb="FF00B050"/>
                </patternFill>
              </fill>
            </x14:dxf>
          </x14:cfRule>
          <x14:cfRule type="containsText" priority="167" operator="containsText" id="{0F03806A-78F2-4364-AB28-A324B3A875BE}">
            <xm:f>NOT(ISERROR(SEARCH($I$70,I40)))</xm:f>
            <xm:f>$I$70</xm:f>
            <x14:dxf>
              <fill>
                <patternFill>
                  <fgColor rgb="FF92D050"/>
                  <bgColor rgb="FF92D050"/>
                </patternFill>
              </fill>
            </x14:dxf>
          </x14:cfRule>
          <x14:cfRule type="cellIs" priority="174" operator="equal" id="{5F187199-F182-4A96-B2EE-06601CF2A600}">
            <xm:f>'Tabla probabiidad'!$B$5</xm:f>
            <x14:dxf>
              <fill>
                <patternFill>
                  <fgColor rgb="FF92D050"/>
                  <bgColor theme="6" tint="0.59996337778862885"/>
                </patternFill>
              </fill>
            </x14:dxf>
          </x14:cfRule>
          <x14:cfRule type="containsText" priority="171" operator="containsText" id="{8C0D30CF-26A0-449D-ACEB-DB6EA11D57E3}">
            <xm:f>NOT(ISERROR(SEARCH($I$72,I40)))</xm:f>
            <xm:f>$I$72</xm:f>
            <x14:dxf>
              <fill>
                <patternFill>
                  <fgColor rgb="FFFFFF00"/>
                  <bgColor rgb="FFFFFF00"/>
                </patternFill>
              </fill>
            </x14:dxf>
          </x14:cfRule>
          <x14:cfRule type="cellIs" priority="173" operator="equal" id="{AFCF034E-F978-48F6-8793-BA1FB51F3434}">
            <xm:f>'Tabla probabiidad'!$B$5</xm:f>
            <x14:dxf>
              <fill>
                <patternFill>
                  <fgColor theme="6"/>
                </patternFill>
              </fill>
            </x14:dxf>
          </x14:cfRule>
          <x14:cfRule type="containsText" priority="172" operator="containsText" id="{5A9379B2-A4AF-4B91-80B4-406FFFB58CDD}">
            <xm:f>NOT(ISERROR(SEARCH($I$71,I40)))</xm:f>
            <xm:f>$I$71</xm:f>
            <x14:dxf>
              <fill>
                <patternFill>
                  <bgColor theme="0" tint="-0.14996795556505021"/>
                </patternFill>
              </fill>
            </x14:dxf>
          </x14:cfRule>
          <x14:cfRule type="containsText" priority="170" operator="containsText" id="{7EF29D68-4E40-488B-B3A8-48FDCD3FBAE4}">
            <xm:f>NOT(ISERROR(SEARCH($I$73,I40)))</xm:f>
            <xm:f>$I$73</xm:f>
            <x14:dxf>
              <fill>
                <patternFill>
                  <fgColor rgb="FFFFC000"/>
                  <bgColor rgb="FFFFC000"/>
                </patternFill>
              </fill>
            </x14:dxf>
          </x14:cfRule>
          <x14:cfRule type="containsText" priority="169" operator="containsText" id="{E36B35AA-8FC8-4C56-AEC3-8BAC02E41BF2}">
            <xm:f>NOT(ISERROR(SEARCH($I$74,I40)))</xm:f>
            <xm:f>$I$74</xm:f>
            <x14:dxf>
              <fill>
                <patternFill>
                  <bgColor rgb="FFFF0000"/>
                </patternFill>
              </fill>
            </x14:dxf>
          </x14:cfRule>
          <xm:sqref>I40:I49</xm:sqref>
        </x14:conditionalFormatting>
        <x14:conditionalFormatting xmlns:xm="http://schemas.microsoft.com/office/excel/2006/main">
          <x14:cfRule type="cellIs" priority="643" operator="equal" id="{2C83D8E9-8CF7-4F4E-B627-EE4714E06F14}">
            <xm:f>'Tabla probabiidad'!$B$5</xm:f>
            <x14:dxf>
              <fill>
                <patternFill>
                  <fgColor rgb="FF92D050"/>
                  <bgColor theme="6" tint="0.59996337778862885"/>
                </patternFill>
              </fill>
            </x14:dxf>
          </x14:cfRule>
          <x14:cfRule type="cellIs" priority="642" operator="equal" id="{F0195D3C-E930-4A82-9AAC-2E11FB38F199}">
            <xm:f>'Tabla probabiidad'!$B$5</xm:f>
            <x14:dxf>
              <fill>
                <patternFill>
                  <fgColor theme="6"/>
                </patternFill>
              </fill>
            </x14:dxf>
          </x14:cfRule>
          <x14:cfRule type="containsText" priority="641" operator="containsText" id="{1C6C2581-BAE2-4798-8517-547D3074FD6F}">
            <xm:f>NOT(ISERROR(SEARCH($I$71,I51)))</xm:f>
            <xm:f>$I$71</xm:f>
            <x14:dxf>
              <fill>
                <patternFill>
                  <bgColor theme="0" tint="-0.14996795556505021"/>
                </patternFill>
              </fill>
            </x14:dxf>
          </x14:cfRule>
          <x14:cfRule type="containsText" priority="639" operator="containsText" id="{E9EBB1FE-D3BE-4772-B60B-DEF8A7240AD4}">
            <xm:f>NOT(ISERROR(SEARCH($I$73,I51)))</xm:f>
            <xm:f>$I$73</xm:f>
            <x14:dxf>
              <fill>
                <patternFill>
                  <fgColor rgb="FFFFC000"/>
                  <bgColor rgb="FFFFC000"/>
                </patternFill>
              </fill>
            </x14:dxf>
          </x14:cfRule>
          <x14:cfRule type="containsText" priority="638" operator="containsText" id="{E0FE87D2-452A-48ED-B73B-4399868F28B8}">
            <xm:f>NOT(ISERROR(SEARCH($I$74,I51)))</xm:f>
            <xm:f>$I$74</xm:f>
            <x14:dxf>
              <fill>
                <patternFill>
                  <bgColor rgb="FFFF0000"/>
                </patternFill>
              </fill>
            </x14:dxf>
          </x14:cfRule>
          <x14:cfRule type="containsText" priority="637" operator="containsText" id="{F708EEC1-0FE0-496E-98A8-51D2BA64B0C5}">
            <xm:f>NOT(ISERROR(SEARCH($I$71,I51)))</xm:f>
            <xm:f>$I$71</xm:f>
            <x14:dxf>
              <fill>
                <patternFill>
                  <bgColor rgb="FF00B050"/>
                </patternFill>
              </fill>
            </x14:dxf>
          </x14:cfRule>
          <x14:cfRule type="containsText" priority="636" operator="containsText" id="{A8C01147-D13D-4833-B13A-7F9723592B75}">
            <xm:f>NOT(ISERROR(SEARCH($I$70,I51)))</xm:f>
            <xm:f>$I$70</xm:f>
            <x14:dxf>
              <fill>
                <patternFill>
                  <fgColor rgb="FF92D050"/>
                  <bgColor rgb="FF92D050"/>
                </patternFill>
              </fill>
            </x14:dxf>
          </x14:cfRule>
          <x14:cfRule type="containsText" priority="640" operator="containsText" id="{E797179E-38F1-49D3-A925-A8AA8504E470}">
            <xm:f>NOT(ISERROR(SEARCH($I$72,I51)))</xm:f>
            <xm:f>$I$72</xm:f>
            <x14:dxf>
              <fill>
                <patternFill>
                  <fgColor rgb="FFFFFF00"/>
                  <bgColor rgb="FFFFFF00"/>
                </patternFill>
              </fill>
            </x14:dxf>
          </x14:cfRule>
          <xm:sqref>I51:I52</xm:sqref>
        </x14:conditionalFormatting>
        <x14:conditionalFormatting xmlns:xm="http://schemas.microsoft.com/office/excel/2006/main">
          <x14:cfRule type="cellIs" priority="388" operator="equal" id="{676BD063-DE6A-4498-9D40-D9FBD439474E}">
            <xm:f>'Tabla probabiidad'!$B$5</xm:f>
            <x14:dxf>
              <fill>
                <patternFill>
                  <fgColor theme="6"/>
                </patternFill>
              </fill>
            </x14:dxf>
          </x14:cfRule>
          <x14:cfRule type="containsText" priority="387" operator="containsText" id="{D5899E9C-100D-4917-8D36-9B58E8477394}">
            <xm:f>NOT(ISERROR(SEARCH($I$71,I54)))</xm:f>
            <xm:f>$I$71</xm:f>
            <x14:dxf>
              <fill>
                <patternFill>
                  <bgColor theme="0" tint="-0.14996795556505021"/>
                </patternFill>
              </fill>
            </x14:dxf>
          </x14:cfRule>
          <x14:cfRule type="cellIs" priority="389" operator="equal" id="{35524B74-3FC2-49C4-BEDB-796DD520F825}">
            <xm:f>'Tabla probabiidad'!$B$5</xm:f>
            <x14:dxf>
              <fill>
                <patternFill>
                  <fgColor rgb="FF92D050"/>
                  <bgColor theme="6" tint="0.59996337778862885"/>
                </patternFill>
              </fill>
            </x14:dxf>
          </x14:cfRule>
          <x14:cfRule type="containsText" priority="382" operator="containsText" id="{985A110A-515D-4445-9C82-4575A3EA6713}">
            <xm:f>NOT(ISERROR(SEARCH($I$70,I54)))</xm:f>
            <xm:f>$I$70</xm:f>
            <x14:dxf>
              <fill>
                <patternFill>
                  <fgColor rgb="FF92D050"/>
                  <bgColor rgb="FF92D050"/>
                </patternFill>
              </fill>
            </x14:dxf>
          </x14:cfRule>
          <x14:cfRule type="containsText" priority="383" operator="containsText" id="{FDF9C189-EA4C-4468-9F1F-CB800B645383}">
            <xm:f>NOT(ISERROR(SEARCH($I$71,I54)))</xm:f>
            <xm:f>$I$71</xm:f>
            <x14:dxf>
              <fill>
                <patternFill>
                  <bgColor rgb="FF00B050"/>
                </patternFill>
              </fill>
            </x14:dxf>
          </x14:cfRule>
          <x14:cfRule type="containsText" priority="385" operator="containsText" id="{4DB36F94-E7C7-49EA-8964-D8011822D561}">
            <xm:f>NOT(ISERROR(SEARCH($I$73,I54)))</xm:f>
            <xm:f>$I$73</xm:f>
            <x14:dxf>
              <fill>
                <patternFill>
                  <fgColor rgb="FFFFC000"/>
                  <bgColor rgb="FFFFC000"/>
                </patternFill>
              </fill>
            </x14:dxf>
          </x14:cfRule>
          <x14:cfRule type="containsText" priority="386" operator="containsText" id="{D19F7E1E-D606-4686-BABA-AF6E3D67007F}">
            <xm:f>NOT(ISERROR(SEARCH($I$72,I54)))</xm:f>
            <xm:f>$I$72</xm:f>
            <x14:dxf>
              <fill>
                <patternFill>
                  <fgColor rgb="FFFFFF00"/>
                  <bgColor rgb="FFFFFF00"/>
                </patternFill>
              </fill>
            </x14:dxf>
          </x14:cfRule>
          <x14:cfRule type="containsText" priority="384" operator="containsText" id="{2F44FFD9-408A-49A5-9210-867C62D545A5}">
            <xm:f>NOT(ISERROR(SEARCH($I$74,I54)))</xm:f>
            <xm:f>$I$74</xm:f>
            <x14:dxf>
              <fill>
                <patternFill>
                  <bgColor rgb="FFFF0000"/>
                </patternFill>
              </fill>
            </x14:dxf>
          </x14:cfRule>
          <xm:sqref>I54:I58</xm:sqref>
        </x14:conditionalFormatting>
        <x14:conditionalFormatting xmlns:xm="http://schemas.microsoft.com/office/excel/2006/main">
          <x14:cfRule type="containsText" priority="273" operator="containsText" id="{DD42CECF-BF8A-4F09-9826-1F6DEA383943}">
            <xm:f>NOT(ISERROR(SEARCH($I$71,I60)))</xm:f>
            <xm:f>$I$71</xm:f>
            <x14:dxf>
              <fill>
                <patternFill>
                  <bgColor theme="0" tint="-0.14996795556505021"/>
                </patternFill>
              </fill>
            </x14:dxf>
          </x14:cfRule>
          <x14:cfRule type="cellIs" priority="274" operator="equal" id="{FCD12970-4F69-4FE0-B6CF-C0F7794F79C9}">
            <xm:f>'Tabla probabiidad'!$B$5</xm:f>
            <x14:dxf>
              <fill>
                <patternFill>
                  <fgColor theme="6"/>
                </patternFill>
              </fill>
            </x14:dxf>
          </x14:cfRule>
          <x14:cfRule type="cellIs" priority="275" operator="equal" id="{F9C5C57F-213C-457A-8F4E-4B624EF3456F}">
            <xm:f>'Tabla probabiidad'!$B$5</xm:f>
            <x14:dxf>
              <fill>
                <patternFill>
                  <fgColor rgb="FF92D050"/>
                  <bgColor theme="6" tint="0.59996337778862885"/>
                </patternFill>
              </fill>
            </x14:dxf>
          </x14:cfRule>
          <x14:cfRule type="containsText" priority="268" operator="containsText" id="{47B73A4A-8C9B-47C1-BBC4-0BAC225C7322}">
            <xm:f>NOT(ISERROR(SEARCH($I$70,I60)))</xm:f>
            <xm:f>$I$70</xm:f>
            <x14:dxf>
              <fill>
                <patternFill>
                  <fgColor rgb="FF92D050"/>
                  <bgColor rgb="FF92D050"/>
                </patternFill>
              </fill>
            </x14:dxf>
          </x14:cfRule>
          <x14:cfRule type="containsText" priority="269" operator="containsText" id="{1DDEAC6F-BC9D-4FC7-8F0C-2E6C1F6E6CFF}">
            <xm:f>NOT(ISERROR(SEARCH($I$71,I60)))</xm:f>
            <xm:f>$I$71</xm:f>
            <x14:dxf>
              <fill>
                <patternFill>
                  <bgColor rgb="FF00B050"/>
                </patternFill>
              </fill>
            </x14:dxf>
          </x14:cfRule>
          <x14:cfRule type="containsText" priority="270" operator="containsText" id="{50C6ACA2-4FA9-43C6-B710-A68C9DAA5928}">
            <xm:f>NOT(ISERROR(SEARCH($I$74,I60)))</xm:f>
            <xm:f>$I$74</xm:f>
            <x14:dxf>
              <fill>
                <patternFill>
                  <bgColor rgb="FFFF0000"/>
                </patternFill>
              </fill>
            </x14:dxf>
          </x14:cfRule>
          <x14:cfRule type="containsText" priority="271" operator="containsText" id="{7BF658AE-182C-4555-93BB-FDCBC24B337C}">
            <xm:f>NOT(ISERROR(SEARCH($I$73,I60)))</xm:f>
            <xm:f>$I$73</xm:f>
            <x14:dxf>
              <fill>
                <patternFill>
                  <fgColor rgb="FFFFC000"/>
                  <bgColor rgb="FFFFC000"/>
                </patternFill>
              </fill>
            </x14:dxf>
          </x14:cfRule>
          <x14:cfRule type="containsText" priority="272" operator="containsText" id="{92D0F3F1-DBAF-4E83-A0A9-B1AF4069C7C2}">
            <xm:f>NOT(ISERROR(SEARCH($I$72,I60)))</xm:f>
            <xm:f>$I$72</xm:f>
            <x14:dxf>
              <fill>
                <patternFill>
                  <fgColor rgb="FFFFFF00"/>
                  <bgColor rgb="FFFFFF00"/>
                </patternFill>
              </fill>
            </x14:dxf>
          </x14:cfRule>
          <xm:sqref>I60:I64</xm:sqref>
        </x14:conditionalFormatting>
        <x14:conditionalFormatting xmlns:xm="http://schemas.microsoft.com/office/excel/2006/main">
          <x14:cfRule type="containsText" priority="2597" operator="containsText" id="{2368C646-B2A8-4735-8CA8-1AD91255C471}">
            <xm:f>NOT(ISERROR(SEARCH($I$73,I67)))</xm:f>
            <xm:f>$I$73</xm:f>
            <x14:dxf>
              <fill>
                <patternFill>
                  <fgColor rgb="FFFFFF00"/>
                  <bgColor rgb="FFFFFF00"/>
                </patternFill>
              </fill>
            </x14:dxf>
          </x14:cfRule>
          <x14:cfRule type="cellIs" priority="2601" operator="equal" id="{DEE288D8-0C1B-4BA3-ADFE-EB6FEBD5CEDA}">
            <xm:f>'Tabla probabiidad'!$B$5</xm:f>
            <x14:dxf>
              <fill>
                <patternFill>
                  <fgColor rgb="FF92D050"/>
                  <bgColor theme="6" tint="0.59996337778862885"/>
                </patternFill>
              </fill>
            </x14:dxf>
          </x14:cfRule>
          <x14:cfRule type="containsText" priority="2598" operator="containsText" id="{6E41440A-7B30-4340-83A2-05E98ADB113C}">
            <xm:f>NOT(ISERROR(SEARCH($I$72,I67)))</xm:f>
            <xm:f>$I$72</xm:f>
            <x14:dxf>
              <fill>
                <patternFill>
                  <fgColor rgb="FFFFC000"/>
                  <bgColor rgb="FFFFC000"/>
                </patternFill>
              </fill>
            </x14:dxf>
          </x14:cfRule>
          <x14:cfRule type="containsText" priority="2599" operator="containsText" id="{ECB5C0A8-FE85-4EB8-B2DE-295C330E216A}">
            <xm:f>NOT(ISERROR(SEARCH($I$71,I67)))</xm:f>
            <xm:f>$I$71</xm:f>
            <x14:dxf>
              <fill>
                <patternFill>
                  <bgColor theme="0" tint="-0.14996795556505021"/>
                </patternFill>
              </fill>
            </x14:dxf>
          </x14:cfRule>
          <x14:cfRule type="cellIs" priority="2600" operator="equal" id="{8BC99EAF-D39D-4B51-8F9B-24C68E08C4D0}">
            <xm:f>'Tabla probabiidad'!$B$5</xm:f>
            <x14:dxf>
              <fill>
                <patternFill>
                  <fgColor theme="6"/>
                </patternFill>
              </fill>
            </x14:dxf>
          </x14:cfRule>
          <x14:cfRule type="containsText" priority="2596" operator="containsText" id="{615CDF01-2C28-4821-97E5-0F84AA257E31}">
            <xm:f>NOT(ISERROR(SEARCH($I$74,I67)))</xm:f>
            <xm:f>$I$74</xm:f>
            <x14:dxf>
              <fill>
                <patternFill>
                  <bgColor rgb="FFFF0000"/>
                </patternFill>
              </fill>
            </x14:dxf>
          </x14:cfRule>
          <x14:cfRule type="containsText" priority="2595" operator="containsText" id="{05EDE158-2D9B-4990-86B0-D7C4DCE7F6B9}">
            <xm:f>NOT(ISERROR(SEARCH($I$70,I67)))</xm:f>
            <xm:f>$I$70</xm:f>
            <x14:dxf>
              <fill>
                <patternFill>
                  <fgColor rgb="FF92D050"/>
                  <bgColor rgb="FF92D050"/>
                </patternFill>
              </fill>
            </x14:dxf>
          </x14:cfRule>
          <xm:sqref>I67</xm:sqref>
        </x14:conditionalFormatting>
        <x14:conditionalFormatting xmlns:xm="http://schemas.microsoft.com/office/excel/2006/main">
          <x14:cfRule type="containsText" priority="1257" operator="containsText" id="{58AF4E2C-C3B3-42C5-8F3B-3B86487F8681}">
            <xm:f>NOT(ISERROR(SEARCH($K$70,K10)))</xm:f>
            <xm:f>$K$70</xm:f>
            <x14:dxf>
              <fill>
                <patternFill>
                  <bgColor rgb="FF92D050"/>
                </patternFill>
              </fill>
            </x14:dxf>
          </x14:cfRule>
          <x14:cfRule type="containsText" priority="1256" operator="containsText" id="{A3359B86-1C53-4C92-B6C1-12DBBF12953E}">
            <xm:f>NOT(ISERROR(SEARCH($K$71,K10)))</xm:f>
            <xm:f>$K$71</xm:f>
            <x14:dxf>
              <fill>
                <patternFill>
                  <bgColor rgb="FF00B050"/>
                </patternFill>
              </fill>
            </x14:dxf>
          </x14:cfRule>
          <x14:cfRule type="containsText" priority="1255" operator="containsText" id="{367772B1-FE65-4ACC-B607-B76599B2880C}">
            <xm:f>NOT(ISERROR(SEARCH($K$72,K10)))</xm:f>
            <xm:f>$K$72</xm:f>
            <x14:dxf>
              <fill>
                <patternFill>
                  <bgColor rgb="FFFFFF00"/>
                </patternFill>
              </fill>
            </x14:dxf>
          </x14:cfRule>
          <x14:cfRule type="containsText" priority="1254" operator="containsText" id="{8C77C397-ACF1-421A-85F9-4D929D3C6101}">
            <xm:f>NOT(ISERROR(SEARCH($K$73,K10)))</xm:f>
            <xm:f>$K$73</xm:f>
            <x14:dxf>
              <fill>
                <patternFill>
                  <bgColor rgb="FFFFC000"/>
                </patternFill>
              </fill>
            </x14:dxf>
          </x14:cfRule>
          <x14:cfRule type="containsText" priority="1253" operator="containsText" id="{74E109B2-9C06-4CC9-B506-1DE929898F8C}">
            <xm:f>NOT(ISERROR(SEARCH($K$74,K10)))</xm:f>
            <xm:f>$K$74</xm:f>
            <x14:dxf>
              <fill>
                <patternFill>
                  <bgColor rgb="FFFF0000"/>
                </patternFill>
              </fill>
            </x14:dxf>
          </x14:cfRule>
          <xm:sqref>K10:K15</xm:sqref>
        </x14:conditionalFormatting>
        <x14:conditionalFormatting xmlns:xm="http://schemas.microsoft.com/office/excel/2006/main">
          <x14:cfRule type="containsText" priority="1247" operator="containsText" id="{4A62A491-D3AD-4930-A8ED-43CD47F262EF}">
            <xm:f>NOT(ISERROR(SEARCH($K$70,K17)))</xm:f>
            <xm:f>$K$70</xm:f>
            <x14:dxf>
              <fill>
                <patternFill>
                  <bgColor rgb="FF92D050"/>
                </patternFill>
              </fill>
            </x14:dxf>
          </x14:cfRule>
          <x14:cfRule type="containsText" priority="1246" operator="containsText" id="{7DDCDE7F-0C43-4099-A115-0AD2635EAD14}">
            <xm:f>NOT(ISERROR(SEARCH($K$71,K17)))</xm:f>
            <xm:f>$K$71</xm:f>
            <x14:dxf>
              <fill>
                <patternFill>
                  <bgColor rgb="FF00B050"/>
                </patternFill>
              </fill>
            </x14:dxf>
          </x14:cfRule>
          <x14:cfRule type="containsText" priority="1245" operator="containsText" id="{47A4725F-AFD6-49A5-BE4D-6C7464CF1968}">
            <xm:f>NOT(ISERROR(SEARCH($K$72,K17)))</xm:f>
            <xm:f>$K$72</xm:f>
            <x14:dxf>
              <fill>
                <patternFill>
                  <bgColor rgb="FFFFFF00"/>
                </patternFill>
              </fill>
            </x14:dxf>
          </x14:cfRule>
          <x14:cfRule type="containsText" priority="1244" operator="containsText" id="{7F456BE2-4029-433A-97B6-B1430AEF299A}">
            <xm:f>NOT(ISERROR(SEARCH($K$73,K17)))</xm:f>
            <xm:f>$K$73</xm:f>
            <x14:dxf>
              <fill>
                <patternFill>
                  <bgColor rgb="FFFFC000"/>
                </patternFill>
              </fill>
            </x14:dxf>
          </x14:cfRule>
          <x14:cfRule type="containsText" priority="1243" operator="containsText" id="{E3EA0819-B5C9-4CB3-83F2-989055D53688}">
            <xm:f>NOT(ISERROR(SEARCH($K$74,K17)))</xm:f>
            <xm:f>$K$74</xm:f>
            <x14:dxf>
              <fill>
                <patternFill>
                  <bgColor rgb="FFFF0000"/>
                </patternFill>
              </fill>
            </x14:dxf>
          </x14:cfRule>
          <xm:sqref>K17</xm:sqref>
        </x14:conditionalFormatting>
        <x14:conditionalFormatting xmlns:xm="http://schemas.microsoft.com/office/excel/2006/main">
          <x14:cfRule type="containsText" priority="1112" operator="containsText" id="{97DE0A8D-6E88-40A8-83FA-2516DE04CA2B}">
            <xm:f>NOT(ISERROR(SEARCH($K$70,K19)))</xm:f>
            <xm:f>$K$70</xm:f>
            <x14:dxf>
              <fill>
                <patternFill>
                  <bgColor rgb="FF92D050"/>
                </patternFill>
              </fill>
            </x14:dxf>
          </x14:cfRule>
          <x14:cfRule type="containsText" priority="1111" operator="containsText" id="{7105A07F-FFB9-4444-AA57-44B5CCE2A3C9}">
            <xm:f>NOT(ISERROR(SEARCH($K$71,K19)))</xm:f>
            <xm:f>$K$71</xm:f>
            <x14:dxf>
              <fill>
                <patternFill>
                  <bgColor rgb="FF00B050"/>
                </patternFill>
              </fill>
            </x14:dxf>
          </x14:cfRule>
          <x14:cfRule type="containsText" priority="1110" operator="containsText" id="{66719035-413A-4809-B5D3-7A6574F81CC0}">
            <xm:f>NOT(ISERROR(SEARCH($K$72,K19)))</xm:f>
            <xm:f>$K$72</xm:f>
            <x14:dxf>
              <fill>
                <patternFill>
                  <bgColor rgb="FFFFFF00"/>
                </patternFill>
              </fill>
            </x14:dxf>
          </x14:cfRule>
          <x14:cfRule type="containsText" priority="1109" operator="containsText" id="{A647B61C-B76C-431B-87E1-B88EEA99B9E9}">
            <xm:f>NOT(ISERROR(SEARCH($K$73,K19)))</xm:f>
            <xm:f>$K$73</xm:f>
            <x14:dxf>
              <fill>
                <patternFill>
                  <bgColor rgb="FFFFC000"/>
                </patternFill>
              </fill>
            </x14:dxf>
          </x14:cfRule>
          <x14:cfRule type="containsText" priority="1108" operator="containsText" id="{872CE377-B0B6-4D49-B41D-E950152638A6}">
            <xm:f>NOT(ISERROR(SEARCH($K$74,K19)))</xm:f>
            <xm:f>$K$74</xm:f>
            <x14:dxf>
              <fill>
                <patternFill>
                  <bgColor rgb="FFFF0000"/>
                </patternFill>
              </fill>
            </x14:dxf>
          </x14:cfRule>
          <xm:sqref>K19:K38</xm:sqref>
        </x14:conditionalFormatting>
        <x14:conditionalFormatting xmlns:xm="http://schemas.microsoft.com/office/excel/2006/main">
          <x14:cfRule type="containsText" priority="157" operator="containsText" id="{40459913-D3FC-4330-82B7-D325C8D6735F}">
            <xm:f>NOT(ISERROR(SEARCH($K$74,K40)))</xm:f>
            <xm:f>$K$74</xm:f>
            <x14:dxf>
              <fill>
                <patternFill>
                  <bgColor rgb="FFFF0000"/>
                </patternFill>
              </fill>
            </x14:dxf>
          </x14:cfRule>
          <x14:cfRule type="containsText" priority="160" operator="containsText" id="{CCD1A82E-3FAA-4ABC-A62C-DC8F5793E8D8}">
            <xm:f>NOT(ISERROR(SEARCH($K$71,K40)))</xm:f>
            <xm:f>$K$71</xm:f>
            <x14:dxf>
              <fill>
                <patternFill>
                  <bgColor rgb="FF00B050"/>
                </patternFill>
              </fill>
            </x14:dxf>
          </x14:cfRule>
          <x14:cfRule type="containsText" priority="159" operator="containsText" id="{8037B756-75B4-459F-94F9-7323D7630E34}">
            <xm:f>NOT(ISERROR(SEARCH($K$72,K40)))</xm:f>
            <xm:f>$K$72</xm:f>
            <x14:dxf>
              <fill>
                <patternFill>
                  <bgColor rgb="FFFFFF00"/>
                </patternFill>
              </fill>
            </x14:dxf>
          </x14:cfRule>
          <x14:cfRule type="containsText" priority="158" operator="containsText" id="{4BA78B75-FC2B-4F1A-97FD-E66D3C19A11C}">
            <xm:f>NOT(ISERROR(SEARCH($K$73,K40)))</xm:f>
            <xm:f>$K$73</xm:f>
            <x14:dxf>
              <fill>
                <patternFill>
                  <bgColor rgb="FFFFC000"/>
                </patternFill>
              </fill>
            </x14:dxf>
          </x14:cfRule>
          <x14:cfRule type="containsText" priority="161" operator="containsText" id="{9EF400E3-1D8F-4CDC-916D-2D1854680B6D}">
            <xm:f>NOT(ISERROR(SEARCH($K$70,K40)))</xm:f>
            <xm:f>$K$70</xm:f>
            <x14:dxf>
              <fill>
                <patternFill>
                  <bgColor rgb="FF92D050"/>
                </patternFill>
              </fill>
            </x14:dxf>
          </x14:cfRule>
          <xm:sqref>K40:K49</xm:sqref>
        </x14:conditionalFormatting>
        <x14:conditionalFormatting xmlns:xm="http://schemas.microsoft.com/office/excel/2006/main">
          <x14:cfRule type="containsText" priority="602" operator="containsText" id="{F9F641A6-CE85-49E7-9778-F557EADB43BA}">
            <xm:f>NOT(ISERROR(SEARCH($K$74,K51)))</xm:f>
            <xm:f>$K$74</xm:f>
            <x14:dxf>
              <fill>
                <patternFill>
                  <bgColor rgb="FFFF0000"/>
                </patternFill>
              </fill>
            </x14:dxf>
          </x14:cfRule>
          <x14:cfRule type="containsText" priority="603" operator="containsText" id="{DBCF4E77-76BA-455B-838E-5BC580DC5BDE}">
            <xm:f>NOT(ISERROR(SEARCH($K$73,K51)))</xm:f>
            <xm:f>$K$73</xm:f>
            <x14:dxf>
              <fill>
                <patternFill>
                  <bgColor rgb="FFFFC000"/>
                </patternFill>
              </fill>
            </x14:dxf>
          </x14:cfRule>
          <x14:cfRule type="containsText" priority="604" operator="containsText" id="{38446778-C378-4CD6-92C2-D9071C8A63EB}">
            <xm:f>NOT(ISERROR(SEARCH($K$72,K51)))</xm:f>
            <xm:f>$K$72</xm:f>
            <x14:dxf>
              <fill>
                <patternFill>
                  <bgColor rgb="FFFFFF00"/>
                </patternFill>
              </fill>
            </x14:dxf>
          </x14:cfRule>
          <x14:cfRule type="containsText" priority="606" operator="containsText" id="{41C4EBBF-7FF3-4192-A285-D141032CC94A}">
            <xm:f>NOT(ISERROR(SEARCH($K$70,K51)))</xm:f>
            <xm:f>$K$70</xm:f>
            <x14:dxf>
              <fill>
                <patternFill>
                  <bgColor rgb="FF92D050"/>
                </patternFill>
              </fill>
            </x14:dxf>
          </x14:cfRule>
          <x14:cfRule type="containsText" priority="605" operator="containsText" id="{207C4F14-4F5A-4ED2-A17B-EF2F7EC3AE23}">
            <xm:f>NOT(ISERROR(SEARCH($K$71,K51)))</xm:f>
            <xm:f>$K$71</xm:f>
            <x14:dxf>
              <fill>
                <patternFill>
                  <bgColor rgb="FF00B050"/>
                </patternFill>
              </fill>
            </x14:dxf>
          </x14:cfRule>
          <xm:sqref>K51:K52</xm:sqref>
        </x14:conditionalFormatting>
        <x14:conditionalFormatting xmlns:xm="http://schemas.microsoft.com/office/excel/2006/main">
          <x14:cfRule type="containsText" priority="373" operator="containsText" id="{33AA986A-77B5-4D0C-AF9C-5F9E69D4F20D}">
            <xm:f>NOT(ISERROR(SEARCH($K$73,K54)))</xm:f>
            <xm:f>$K$73</xm:f>
            <x14:dxf>
              <fill>
                <patternFill>
                  <bgColor rgb="FFFFC000"/>
                </patternFill>
              </fill>
            </x14:dxf>
          </x14:cfRule>
          <x14:cfRule type="containsText" priority="374" operator="containsText" id="{B7E6DFC1-23A9-4AA2-947B-954C00FE11BC}">
            <xm:f>NOT(ISERROR(SEARCH($K$72,K54)))</xm:f>
            <xm:f>$K$72</xm:f>
            <x14:dxf>
              <fill>
                <patternFill>
                  <bgColor rgb="FFFFFF00"/>
                </patternFill>
              </fill>
            </x14:dxf>
          </x14:cfRule>
          <x14:cfRule type="containsText" priority="375" operator="containsText" id="{0C12DA1B-1E83-49C4-A89E-A36111234363}">
            <xm:f>NOT(ISERROR(SEARCH($K$71,K54)))</xm:f>
            <xm:f>$K$71</xm:f>
            <x14:dxf>
              <fill>
                <patternFill>
                  <bgColor rgb="FF00B050"/>
                </patternFill>
              </fill>
            </x14:dxf>
          </x14:cfRule>
          <x14:cfRule type="containsText" priority="376" operator="containsText" id="{9F7BB2FE-9B6D-4AF3-A227-40B59D125057}">
            <xm:f>NOT(ISERROR(SEARCH($K$70,K54)))</xm:f>
            <xm:f>$K$70</xm:f>
            <x14:dxf>
              <fill>
                <patternFill>
                  <bgColor rgb="FF92D050"/>
                </patternFill>
              </fill>
            </x14:dxf>
          </x14:cfRule>
          <x14:cfRule type="containsText" priority="372" operator="containsText" id="{606F8019-DBD1-429A-83AF-B88BD20754CF}">
            <xm:f>NOT(ISERROR(SEARCH($K$74,K54)))</xm:f>
            <xm:f>$K$74</xm:f>
            <x14:dxf>
              <fill>
                <patternFill>
                  <bgColor rgb="FFFF0000"/>
                </patternFill>
              </fill>
            </x14:dxf>
          </x14:cfRule>
          <xm:sqref>K54:K58</xm:sqref>
        </x14:conditionalFormatting>
        <x14:conditionalFormatting xmlns:xm="http://schemas.microsoft.com/office/excel/2006/main">
          <x14:cfRule type="containsText" priority="256" operator="containsText" id="{65A64085-7068-41C3-B05C-23EEDF36A4EC}">
            <xm:f>NOT(ISERROR(SEARCH($K$71,K60)))</xm:f>
            <xm:f>$K$71</xm:f>
            <x14:dxf>
              <fill>
                <patternFill>
                  <bgColor rgb="FF00B050"/>
                </patternFill>
              </fill>
            </x14:dxf>
          </x14:cfRule>
          <x14:cfRule type="containsText" priority="255" operator="containsText" id="{6F004EDB-7B99-4106-91F9-7B0C8D2BBA37}">
            <xm:f>NOT(ISERROR(SEARCH($K$72,K60)))</xm:f>
            <xm:f>$K$72</xm:f>
            <x14:dxf>
              <fill>
                <patternFill>
                  <bgColor rgb="FFFFFF00"/>
                </patternFill>
              </fill>
            </x14:dxf>
          </x14:cfRule>
          <x14:cfRule type="containsText" priority="254" operator="containsText" id="{94514E8B-6FE2-4E4F-897C-5C1C663ED60B}">
            <xm:f>NOT(ISERROR(SEARCH($K$73,K60)))</xm:f>
            <xm:f>$K$73</xm:f>
            <x14:dxf>
              <fill>
                <patternFill>
                  <bgColor rgb="FFFFC000"/>
                </patternFill>
              </fill>
            </x14:dxf>
          </x14:cfRule>
          <x14:cfRule type="containsText" priority="253" operator="containsText" id="{B69EC116-5012-4795-AFBF-5C6616ECAB90}">
            <xm:f>NOT(ISERROR(SEARCH($K$74,K60)))</xm:f>
            <xm:f>$K$74</xm:f>
            <x14:dxf>
              <fill>
                <patternFill>
                  <bgColor rgb="FFFF0000"/>
                </patternFill>
              </fill>
            </x14:dxf>
          </x14:cfRule>
          <x14:cfRule type="containsText" priority="257" operator="containsText" id="{A6450964-8D47-4D7D-BB15-0B034FB9430D}">
            <xm:f>NOT(ISERROR(SEARCH($K$70,K60)))</xm:f>
            <xm:f>$K$70</xm:f>
            <x14:dxf>
              <fill>
                <patternFill>
                  <bgColor rgb="FF92D050"/>
                </patternFill>
              </fill>
            </x14:dxf>
          </x14:cfRule>
          <xm:sqref>K60:K64</xm:sqref>
        </x14:conditionalFormatting>
        <x14:conditionalFormatting xmlns:xm="http://schemas.microsoft.com/office/excel/2006/main">
          <x14:cfRule type="containsText" priority="1637" operator="containsText" id="{6E347F56-0259-48E4-98A9-7284FC71FEF2}">
            <xm:f>NOT(ISERROR(SEARCH($M$70,M10)))</xm:f>
            <xm:f>$M$70</xm:f>
            <x14:dxf>
              <fill>
                <patternFill>
                  <bgColor rgb="FF92D050"/>
                </patternFill>
              </fill>
            </x14:dxf>
          </x14:cfRule>
          <x14:cfRule type="containsText" priority="1636" operator="containsText" id="{1F658776-D600-401B-89A3-0AC64DBBBBFE}">
            <xm:f>NOT(ISERROR(SEARCH($M$71,M10)))</xm:f>
            <xm:f>$M$71</xm:f>
            <x14:dxf>
              <fill>
                <patternFill>
                  <bgColor rgb="FFFFFF00"/>
                </patternFill>
              </fill>
            </x14:dxf>
          </x14:cfRule>
          <x14:cfRule type="containsText" priority="1634" operator="containsText" id="{A9AC1EC2-D3CA-4362-A083-03EA3D3B1544}">
            <xm:f>NOT(ISERROR(SEARCH($M$73,M10)))</xm:f>
            <xm:f>$M$73</xm:f>
            <x14:dxf>
              <fill>
                <patternFill>
                  <bgColor rgb="FFFF0000"/>
                </patternFill>
              </fill>
            </x14:dxf>
          </x14:cfRule>
          <x14:cfRule type="containsText" priority="1635" operator="containsText" id="{24BA003F-1D42-47F6-90C1-9F86B4A8556D}">
            <xm:f>NOT(ISERROR(SEARCH($M$72,M10)))</xm:f>
            <xm:f>$M$72</xm:f>
            <x14:dxf>
              <fill>
                <patternFill>
                  <bgColor rgb="FFFFC000"/>
                </patternFill>
              </fill>
            </x14:dxf>
          </x14:cfRule>
          <xm:sqref>M10:M15</xm:sqref>
        </x14:conditionalFormatting>
        <x14:conditionalFormatting xmlns:xm="http://schemas.microsoft.com/office/excel/2006/main">
          <x14:cfRule type="containsText" priority="1630" operator="containsText" id="{6C494975-5EFC-4DF1-96B3-30D164122AA5}">
            <xm:f>NOT(ISERROR(SEARCH($M$73,M17)))</xm:f>
            <xm:f>$M$73</xm:f>
            <x14:dxf>
              <fill>
                <patternFill>
                  <bgColor rgb="FFFF0000"/>
                </patternFill>
              </fill>
            </x14:dxf>
          </x14:cfRule>
          <x14:cfRule type="containsText" priority="1631" operator="containsText" id="{D9AF9A25-89AA-4053-BF1D-238F43D579F1}">
            <xm:f>NOT(ISERROR(SEARCH($M$72,M17)))</xm:f>
            <xm:f>$M$72</xm:f>
            <x14:dxf>
              <fill>
                <patternFill>
                  <bgColor rgb="FFFFC000"/>
                </patternFill>
              </fill>
            </x14:dxf>
          </x14:cfRule>
          <x14:cfRule type="containsText" priority="1632" operator="containsText" id="{A5EE39C6-656D-4EC0-B779-0893E99CCBEE}">
            <xm:f>NOT(ISERROR(SEARCH($M$71,M17)))</xm:f>
            <xm:f>$M$71</xm:f>
            <x14:dxf>
              <fill>
                <patternFill>
                  <bgColor rgb="FFFFFF00"/>
                </patternFill>
              </fill>
            </x14:dxf>
          </x14:cfRule>
          <x14:cfRule type="containsText" priority="1633" operator="containsText" id="{ECDEA373-616C-4128-B1C4-5B3D57C3A5AB}">
            <xm:f>NOT(ISERROR(SEARCH($M$70,M17)))</xm:f>
            <xm:f>$M$70</xm:f>
            <x14:dxf>
              <fill>
                <patternFill>
                  <bgColor rgb="FF92D050"/>
                </patternFill>
              </fill>
            </x14:dxf>
          </x14:cfRule>
          <xm:sqref>M17</xm:sqref>
        </x14:conditionalFormatting>
        <x14:conditionalFormatting xmlns:xm="http://schemas.microsoft.com/office/excel/2006/main">
          <x14:cfRule type="containsText" priority="1107" operator="containsText" id="{64B1F40F-F7F2-4E73-A4D9-DD1C8499D97B}">
            <xm:f>NOT(ISERROR(SEARCH($M$70,M19)))</xm:f>
            <xm:f>$M$70</xm:f>
            <x14:dxf>
              <fill>
                <patternFill>
                  <bgColor rgb="FF92D050"/>
                </patternFill>
              </fill>
            </x14:dxf>
          </x14:cfRule>
          <x14:cfRule type="containsText" priority="1106" operator="containsText" id="{3B38D962-31AC-4762-A1BD-556C46FF40CE}">
            <xm:f>NOT(ISERROR(SEARCH($M$71,M19)))</xm:f>
            <xm:f>$M$71</xm:f>
            <x14:dxf>
              <fill>
                <patternFill>
                  <bgColor rgb="FFFFFF00"/>
                </patternFill>
              </fill>
            </x14:dxf>
          </x14:cfRule>
          <x14:cfRule type="containsText" priority="1105" operator="containsText" id="{7CE7CCF7-4820-468E-9C70-198C3B155A88}">
            <xm:f>NOT(ISERROR(SEARCH($M$72,M19)))</xm:f>
            <xm:f>$M$72</xm:f>
            <x14:dxf>
              <fill>
                <patternFill>
                  <bgColor rgb="FFFFC000"/>
                </patternFill>
              </fill>
            </x14:dxf>
          </x14:cfRule>
          <x14:cfRule type="containsText" priority="1104" operator="containsText" id="{8A97E611-FB5C-4E03-B2F9-6A23DFAA4D53}">
            <xm:f>NOT(ISERROR(SEARCH($M$73,M19)))</xm:f>
            <xm:f>$M$73</xm:f>
            <x14:dxf>
              <fill>
                <patternFill>
                  <bgColor rgb="FFFF0000"/>
                </patternFill>
              </fill>
            </x14:dxf>
          </x14:cfRule>
          <xm:sqref>M19:M38</xm:sqref>
        </x14:conditionalFormatting>
        <x14:conditionalFormatting xmlns:xm="http://schemas.microsoft.com/office/excel/2006/main">
          <x14:cfRule type="containsText" priority="55" operator="containsText" id="{E3095175-82CE-4FC7-8083-4AAA84164D2A}">
            <xm:f>NOT(ISERROR(SEARCH($M$72,M40)))</xm:f>
            <xm:f>$M$72</xm:f>
            <x14:dxf>
              <fill>
                <patternFill>
                  <bgColor rgb="FFFFC000"/>
                </patternFill>
              </fill>
            </x14:dxf>
          </x14:cfRule>
          <x14:cfRule type="containsText" priority="57" operator="containsText" id="{26230AEE-C7E0-4FA2-B35E-BC5F2BB197CD}">
            <xm:f>NOT(ISERROR(SEARCH($M$70,M40)))</xm:f>
            <xm:f>$M$70</xm:f>
            <x14:dxf>
              <fill>
                <patternFill>
                  <bgColor rgb="FF92D050"/>
                </patternFill>
              </fill>
            </x14:dxf>
          </x14:cfRule>
          <x14:cfRule type="containsText" priority="56" operator="containsText" id="{BF09998E-C433-42C2-B6B3-9994B7FD10DF}">
            <xm:f>NOT(ISERROR(SEARCH($M$71,M40)))</xm:f>
            <xm:f>$M$71</xm:f>
            <x14:dxf>
              <fill>
                <patternFill>
                  <bgColor rgb="FFFFFF00"/>
                </patternFill>
              </fill>
            </x14:dxf>
          </x14:cfRule>
          <x14:cfRule type="containsText" priority="54" operator="containsText" id="{5601171B-1662-4DC5-B596-3B296B64E549}">
            <xm:f>NOT(ISERROR(SEARCH($M$73,M40)))</xm:f>
            <xm:f>$M$73</xm:f>
            <x14:dxf>
              <fill>
                <patternFill>
                  <bgColor rgb="FFFF0000"/>
                </patternFill>
              </fill>
            </x14:dxf>
          </x14:cfRule>
          <xm:sqref>M40:M49</xm:sqref>
        </x14:conditionalFormatting>
        <x14:conditionalFormatting xmlns:xm="http://schemas.microsoft.com/office/excel/2006/main">
          <x14:cfRule type="containsText" priority="588" operator="containsText" id="{E5A1D9AB-0E91-4C7E-AB86-675AEB12584A}">
            <xm:f>NOT(ISERROR(SEARCH($M$70,M51)))</xm:f>
            <xm:f>$M$70</xm:f>
            <x14:dxf>
              <fill>
                <patternFill>
                  <bgColor rgb="FF92D050"/>
                </patternFill>
              </fill>
            </x14:dxf>
          </x14:cfRule>
          <x14:cfRule type="containsText" priority="587" operator="containsText" id="{FF1684B9-0261-41B6-95FF-CEA73991E329}">
            <xm:f>NOT(ISERROR(SEARCH($M$71,M51)))</xm:f>
            <xm:f>$M$71</xm:f>
            <x14:dxf>
              <fill>
                <patternFill>
                  <bgColor rgb="FFFFFF00"/>
                </patternFill>
              </fill>
            </x14:dxf>
          </x14:cfRule>
          <x14:cfRule type="containsText" priority="586" operator="containsText" id="{70F9C325-98FD-4269-BBD5-45EDEFF06760}">
            <xm:f>NOT(ISERROR(SEARCH($M$72,M51)))</xm:f>
            <xm:f>$M$72</xm:f>
            <x14:dxf>
              <fill>
                <patternFill>
                  <bgColor rgb="FFFFC000"/>
                </patternFill>
              </fill>
            </x14:dxf>
          </x14:cfRule>
          <x14:cfRule type="containsText" priority="585" operator="containsText" id="{2AB53CE2-023A-4DA1-B1B1-7D88070D62C0}">
            <xm:f>NOT(ISERROR(SEARCH($M$73,M51)))</xm:f>
            <xm:f>$M$73</xm:f>
            <x14:dxf>
              <fill>
                <patternFill>
                  <bgColor rgb="FFFF0000"/>
                </patternFill>
              </fill>
            </x14:dxf>
          </x14:cfRule>
          <xm:sqref>M51:M52</xm:sqref>
        </x14:conditionalFormatting>
        <x14:conditionalFormatting xmlns:xm="http://schemas.microsoft.com/office/excel/2006/main">
          <x14:cfRule type="containsText" priority="365" operator="containsText" id="{22F5CC84-7FD9-420D-B862-6D9DA4BF907A}">
            <xm:f>NOT(ISERROR(SEARCH($M$71,M54)))</xm:f>
            <xm:f>$M$71</xm:f>
            <x14:dxf>
              <fill>
                <patternFill>
                  <bgColor rgb="FFFFFF00"/>
                </patternFill>
              </fill>
            </x14:dxf>
          </x14:cfRule>
          <x14:cfRule type="containsText" priority="366" operator="containsText" id="{7C803D8E-389B-4ED7-B091-8388DB5D8D8B}">
            <xm:f>NOT(ISERROR(SEARCH($M$70,M54)))</xm:f>
            <xm:f>$M$70</xm:f>
            <x14:dxf>
              <fill>
                <patternFill>
                  <bgColor rgb="FF92D050"/>
                </patternFill>
              </fill>
            </x14:dxf>
          </x14:cfRule>
          <x14:cfRule type="containsText" priority="364" operator="containsText" id="{616439D2-6D9B-4FEC-8A4D-FD36C74BBFAD}">
            <xm:f>NOT(ISERROR(SEARCH($M$72,M54)))</xm:f>
            <xm:f>$M$72</xm:f>
            <x14:dxf>
              <fill>
                <patternFill>
                  <bgColor rgb="FFFFC000"/>
                </patternFill>
              </fill>
            </x14:dxf>
          </x14:cfRule>
          <x14:cfRule type="containsText" priority="363" operator="containsText" id="{8F22B4EC-740F-4D3C-924A-686588B55C0A}">
            <xm:f>NOT(ISERROR(SEARCH($M$73,M54)))</xm:f>
            <xm:f>$M$73</xm:f>
            <x14:dxf>
              <fill>
                <patternFill>
                  <bgColor rgb="FFFF0000"/>
                </patternFill>
              </fill>
            </x14:dxf>
          </x14:cfRule>
          <xm:sqref>M54:M58</xm:sqref>
        </x14:conditionalFormatting>
        <x14:conditionalFormatting xmlns:xm="http://schemas.microsoft.com/office/excel/2006/main">
          <x14:cfRule type="containsText" priority="247" operator="containsText" id="{41FCAE53-5277-4EF9-B8DF-3EE570E30611}">
            <xm:f>NOT(ISERROR(SEARCH($M$71,M60)))</xm:f>
            <xm:f>$M$71</xm:f>
            <x14:dxf>
              <fill>
                <patternFill>
                  <bgColor rgb="FFFFFF00"/>
                </patternFill>
              </fill>
            </x14:dxf>
          </x14:cfRule>
          <x14:cfRule type="containsText" priority="248" operator="containsText" id="{44952AC1-242E-4AB3-8780-2D8C679A8CBC}">
            <xm:f>NOT(ISERROR(SEARCH($M$70,M60)))</xm:f>
            <xm:f>$M$70</xm:f>
            <x14:dxf>
              <fill>
                <patternFill>
                  <bgColor rgb="FF92D050"/>
                </patternFill>
              </fill>
            </x14:dxf>
          </x14:cfRule>
          <x14:cfRule type="containsText" priority="246" operator="containsText" id="{55EBA6A2-CAD0-4B68-A32E-C86C591F66F9}">
            <xm:f>NOT(ISERROR(SEARCH($M$72,M60)))</xm:f>
            <xm:f>$M$72</xm:f>
            <x14:dxf>
              <fill>
                <patternFill>
                  <bgColor rgb="FFFFC000"/>
                </patternFill>
              </fill>
            </x14:dxf>
          </x14:cfRule>
          <x14:cfRule type="containsText" priority="245" operator="containsText" id="{B39587EA-66E1-440F-B286-C7321A957458}">
            <xm:f>NOT(ISERROR(SEARCH($M$73,M60)))</xm:f>
            <xm:f>$M$73</xm:f>
            <x14:dxf>
              <fill>
                <patternFill>
                  <bgColor rgb="FFFF0000"/>
                </patternFill>
              </fill>
            </x14:dxf>
          </x14:cfRule>
          <xm:sqref>M60:M64</xm:sqref>
        </x14:conditionalFormatting>
        <x14:conditionalFormatting xmlns:xm="http://schemas.microsoft.com/office/excel/2006/main">
          <x14:cfRule type="containsText" priority="1016" operator="containsText" id="{65CBC640-41FC-4FC2-B29E-A0291B532274}">
            <xm:f>NOT(ISERROR(SEARCH($I$71,X10)))</xm:f>
            <xm:f>$I$71</xm:f>
            <x14:dxf>
              <fill>
                <patternFill>
                  <bgColor theme="0" tint="-0.14996795556505021"/>
                </patternFill>
              </fill>
            </x14:dxf>
          </x14:cfRule>
          <x14:cfRule type="cellIs" priority="1017" operator="equal" id="{827143A8-BAB9-434D-874F-1C8522432FD4}">
            <xm:f>'Tabla probabiidad'!$B$5</xm:f>
            <x14:dxf>
              <fill>
                <patternFill>
                  <fgColor theme="6"/>
                </patternFill>
              </fill>
            </x14:dxf>
          </x14:cfRule>
          <x14:cfRule type="cellIs" priority="1018" operator="equal" id="{FD42C5F7-12C7-4A42-8B42-1A95E6D6F942}">
            <xm:f>'Tabla probabiidad'!$B$5</xm:f>
            <x14:dxf>
              <fill>
                <patternFill>
                  <fgColor rgb="FF92D050"/>
                  <bgColor theme="6" tint="0.59996337778862885"/>
                </patternFill>
              </fill>
            </x14:dxf>
          </x14:cfRule>
          <x14:cfRule type="containsText" priority="1014" operator="containsText" id="{7FC9F5D8-B66D-44FB-AFA1-1CFCBA7669E3}">
            <xm:f>NOT(ISERROR(SEARCH($I$73,X10)))</xm:f>
            <xm:f>$I$73</xm:f>
            <x14:dxf>
              <fill>
                <patternFill>
                  <fgColor rgb="FFFFC000"/>
                  <bgColor rgb="FFFFC000"/>
                </patternFill>
              </fill>
            </x14:dxf>
          </x14:cfRule>
          <x14:cfRule type="containsText" priority="1011" operator="containsText" id="{274A6980-F33A-4CEA-9C3E-8C3517F4442D}">
            <xm:f>NOT(ISERROR(SEARCH($I$70,X10)))</xm:f>
            <xm:f>$I$70</xm:f>
            <x14:dxf>
              <fill>
                <patternFill>
                  <fgColor rgb="FF92D050"/>
                  <bgColor rgb="FF92D050"/>
                </patternFill>
              </fill>
            </x14:dxf>
          </x14:cfRule>
          <x14:cfRule type="containsText" priority="1012" operator="containsText" id="{94628EE8-FFBD-4BFB-89FE-74D7C99D532C}">
            <xm:f>NOT(ISERROR(SEARCH($I$71,X10)))</xm:f>
            <xm:f>$I$71</xm:f>
            <x14:dxf>
              <fill>
                <patternFill>
                  <bgColor rgb="FF00B050"/>
                </patternFill>
              </fill>
            </x14:dxf>
          </x14:cfRule>
          <x14:cfRule type="containsText" priority="1013" operator="containsText" id="{6E8D9E5A-2E50-434D-B0BA-86E7EB4D9841}">
            <xm:f>NOT(ISERROR(SEARCH($I$74,X10)))</xm:f>
            <xm:f>$I$74</xm:f>
            <x14:dxf>
              <fill>
                <patternFill>
                  <bgColor rgb="FFFF0000"/>
                </patternFill>
              </fill>
            </x14:dxf>
          </x14:cfRule>
          <x14:cfRule type="containsText" priority="1015" operator="containsText" id="{CE3E2A54-07E9-4202-81AB-7C6495133B90}">
            <xm:f>NOT(ISERROR(SEARCH($I$72,X10)))</xm:f>
            <xm:f>$I$72</xm:f>
            <x14:dxf>
              <fill>
                <patternFill>
                  <fgColor rgb="FFFFFF00"/>
                  <bgColor rgb="FFFFFF00"/>
                </patternFill>
              </fill>
            </x14:dxf>
          </x14:cfRule>
          <xm:sqref>X10:X38</xm:sqref>
        </x14:conditionalFormatting>
        <x14:conditionalFormatting xmlns:xm="http://schemas.microsoft.com/office/excel/2006/main">
          <x14:cfRule type="cellIs" priority="122" operator="equal" id="{4A521D29-B1CB-464F-BEC6-6A72C3834E49}">
            <xm:f>'Tabla probabiidad'!$B$5</xm:f>
            <x14:dxf>
              <fill>
                <patternFill>
                  <fgColor rgb="FF92D050"/>
                  <bgColor theme="6" tint="0.59996337778862885"/>
                </patternFill>
              </fill>
            </x14:dxf>
          </x14:cfRule>
          <x14:cfRule type="containsText" priority="117" operator="containsText" id="{0AB42DBB-D391-4B48-9030-4AB83B874F7A}">
            <xm:f>NOT(ISERROR(SEARCH($I$74,X40)))</xm:f>
            <xm:f>$I$74</xm:f>
            <x14:dxf>
              <fill>
                <patternFill>
                  <bgColor rgb="FFFF0000"/>
                </patternFill>
              </fill>
            </x14:dxf>
          </x14:cfRule>
          <x14:cfRule type="containsText" priority="118" operator="containsText" id="{6E52D3F8-691C-4675-BC59-7F8FC74C1A44}">
            <xm:f>NOT(ISERROR(SEARCH($I$73,X40)))</xm:f>
            <xm:f>$I$73</xm:f>
            <x14:dxf>
              <fill>
                <patternFill>
                  <fgColor rgb="FFFFC000"/>
                  <bgColor rgb="FFFFC000"/>
                </patternFill>
              </fill>
            </x14:dxf>
          </x14:cfRule>
          <x14:cfRule type="containsText" priority="119" operator="containsText" id="{B4C27408-A3ED-469D-B2F7-B00C7A2C67FE}">
            <xm:f>NOT(ISERROR(SEARCH($I$72,X40)))</xm:f>
            <xm:f>$I$72</xm:f>
            <x14:dxf>
              <fill>
                <patternFill>
                  <fgColor rgb="FFFFFF00"/>
                  <bgColor rgb="FFFFFF00"/>
                </patternFill>
              </fill>
            </x14:dxf>
          </x14:cfRule>
          <x14:cfRule type="containsText" priority="116" operator="containsText" id="{14F43C2A-1228-4797-8342-437E8DF67909}">
            <xm:f>NOT(ISERROR(SEARCH($I$71,X40)))</xm:f>
            <xm:f>$I$71</xm:f>
            <x14:dxf>
              <fill>
                <patternFill>
                  <bgColor rgb="FF00B050"/>
                </patternFill>
              </fill>
            </x14:dxf>
          </x14:cfRule>
          <x14:cfRule type="containsText" priority="115" operator="containsText" id="{4062AB04-95FB-4490-90CF-1BE472D7E48B}">
            <xm:f>NOT(ISERROR(SEARCH($I$70,X40)))</xm:f>
            <xm:f>$I$70</xm:f>
            <x14:dxf>
              <fill>
                <patternFill>
                  <fgColor rgb="FF92D050"/>
                  <bgColor rgb="FF92D050"/>
                </patternFill>
              </fill>
            </x14:dxf>
          </x14:cfRule>
          <x14:cfRule type="cellIs" priority="121" operator="equal" id="{A9DEE6E2-A0E2-4B31-BEA7-0F3A422AF928}">
            <xm:f>'Tabla probabiidad'!$B$5</xm:f>
            <x14:dxf>
              <fill>
                <patternFill>
                  <fgColor theme="6"/>
                </patternFill>
              </fill>
            </x14:dxf>
          </x14:cfRule>
          <x14:cfRule type="containsText" priority="120" operator="containsText" id="{077020C7-8472-4A08-A21B-5B2F1C8104E7}">
            <xm:f>NOT(ISERROR(SEARCH($I$71,X40)))</xm:f>
            <xm:f>$I$71</xm:f>
            <x14:dxf>
              <fill>
                <patternFill>
                  <bgColor theme="0" tint="-0.14996795556505021"/>
                </patternFill>
              </fill>
            </x14:dxf>
          </x14:cfRule>
          <xm:sqref>X40:X49</xm:sqref>
        </x14:conditionalFormatting>
        <x14:conditionalFormatting xmlns:xm="http://schemas.microsoft.com/office/excel/2006/main">
          <x14:cfRule type="cellIs" priority="618" operator="equal" id="{84EE9070-7EB5-4D22-94FC-E17148B0AB68}">
            <xm:f>'Tabla probabiidad'!$B$5</xm:f>
            <x14:dxf>
              <fill>
                <patternFill>
                  <fgColor theme="6"/>
                </patternFill>
              </fill>
            </x14:dxf>
          </x14:cfRule>
          <x14:cfRule type="containsText" priority="617" operator="containsText" id="{01F75BD7-E4A9-4955-B31B-061AD86DF55C}">
            <xm:f>NOT(ISERROR(SEARCH($I$71,X51)))</xm:f>
            <xm:f>$I$71</xm:f>
            <x14:dxf>
              <fill>
                <patternFill>
                  <bgColor theme="0" tint="-0.14996795556505021"/>
                </patternFill>
              </fill>
            </x14:dxf>
          </x14:cfRule>
          <x14:cfRule type="containsText" priority="612" operator="containsText" id="{C7474633-04DA-4B72-BDD4-FDFA3D2C90A6}">
            <xm:f>NOT(ISERROR(SEARCH($I$70,X51)))</xm:f>
            <xm:f>$I$70</xm:f>
            <x14:dxf>
              <fill>
                <patternFill>
                  <fgColor rgb="FF92D050"/>
                  <bgColor rgb="FF92D050"/>
                </patternFill>
              </fill>
            </x14:dxf>
          </x14:cfRule>
          <x14:cfRule type="containsText" priority="613" operator="containsText" id="{313D4969-7945-44DF-B7D2-2C24AD3B8023}">
            <xm:f>NOT(ISERROR(SEARCH($I$71,X51)))</xm:f>
            <xm:f>$I$71</xm:f>
            <x14:dxf>
              <fill>
                <patternFill>
                  <bgColor rgb="FF00B050"/>
                </patternFill>
              </fill>
            </x14:dxf>
          </x14:cfRule>
          <x14:cfRule type="containsText" priority="616" operator="containsText" id="{0702C48E-9643-4F19-8FB1-5B27A2DC325D}">
            <xm:f>NOT(ISERROR(SEARCH($I$72,X51)))</xm:f>
            <xm:f>$I$72</xm:f>
            <x14:dxf>
              <fill>
                <patternFill>
                  <fgColor rgb="FFFFFF00"/>
                  <bgColor rgb="FFFFFF00"/>
                </patternFill>
              </fill>
            </x14:dxf>
          </x14:cfRule>
          <x14:cfRule type="containsText" priority="615" operator="containsText" id="{6A35780B-FC48-4139-BE99-B1E475CEEC4D}">
            <xm:f>NOT(ISERROR(SEARCH($I$73,X51)))</xm:f>
            <xm:f>$I$73</xm:f>
            <x14:dxf>
              <fill>
                <patternFill>
                  <fgColor rgb="FFFFC000"/>
                  <bgColor rgb="FFFFC000"/>
                </patternFill>
              </fill>
            </x14:dxf>
          </x14:cfRule>
          <x14:cfRule type="containsText" priority="614" operator="containsText" id="{E9DFA74C-646F-4BC5-97B9-ACEA990E9276}">
            <xm:f>NOT(ISERROR(SEARCH($I$74,X51)))</xm:f>
            <xm:f>$I$74</xm:f>
            <x14:dxf>
              <fill>
                <patternFill>
                  <bgColor rgb="FFFF0000"/>
                </patternFill>
              </fill>
            </x14:dxf>
          </x14:cfRule>
          <x14:cfRule type="cellIs" priority="619" operator="equal" id="{36B19928-561E-4F7E-93BB-150FEF2B7B73}">
            <xm:f>'Tabla probabiidad'!$B$5</xm:f>
            <x14:dxf>
              <fill>
                <patternFill>
                  <fgColor rgb="FF92D050"/>
                  <bgColor theme="6" tint="0.59996337778862885"/>
                </patternFill>
              </fill>
            </x14:dxf>
          </x14:cfRule>
          <xm:sqref>X51:X52</xm:sqref>
        </x14:conditionalFormatting>
        <x14:conditionalFormatting xmlns:xm="http://schemas.microsoft.com/office/excel/2006/main">
          <x14:cfRule type="containsText" priority="14" operator="containsText" id="{78324D41-0D1A-4F77-8B91-7CC4731E8E80}">
            <xm:f>NOT(ISERROR(SEARCH($I$70,X54)))</xm:f>
            <xm:f>$I$70</xm:f>
            <x14:dxf>
              <fill>
                <patternFill>
                  <fgColor rgb="FF92D050"/>
                  <bgColor rgb="FF92D050"/>
                </patternFill>
              </fill>
            </x14:dxf>
          </x14:cfRule>
          <x14:cfRule type="containsText" priority="15" operator="containsText" id="{3AF1A810-853D-4D46-A06F-0F75E588AF59}">
            <xm:f>NOT(ISERROR(SEARCH($I$71,X54)))</xm:f>
            <xm:f>$I$71</xm:f>
            <x14:dxf>
              <fill>
                <patternFill>
                  <bgColor rgb="FF00B050"/>
                </patternFill>
              </fill>
            </x14:dxf>
          </x14:cfRule>
          <x14:cfRule type="containsText" priority="16" operator="containsText" id="{3BBDDCA4-7BDD-49FD-801A-F7F05CECC048}">
            <xm:f>NOT(ISERROR(SEARCH($I$74,X54)))</xm:f>
            <xm:f>$I$74</xm:f>
            <x14:dxf>
              <fill>
                <patternFill>
                  <bgColor rgb="FFFF0000"/>
                </patternFill>
              </fill>
            </x14:dxf>
          </x14:cfRule>
          <x14:cfRule type="containsText" priority="17" operator="containsText" id="{355ECBE5-EBC0-4CC3-BEAC-EF7A2FEB7044}">
            <xm:f>NOT(ISERROR(SEARCH($I$73,X54)))</xm:f>
            <xm:f>$I$73</xm:f>
            <x14:dxf>
              <fill>
                <patternFill>
                  <fgColor rgb="FFFFC000"/>
                  <bgColor rgb="FFFFC000"/>
                </patternFill>
              </fill>
            </x14:dxf>
          </x14:cfRule>
          <x14:cfRule type="containsText" priority="19" operator="containsText" id="{BE533221-6238-4926-95BC-EC42F45AE88A}">
            <xm:f>NOT(ISERROR(SEARCH($I$71,X54)))</xm:f>
            <xm:f>$I$71</xm:f>
            <x14:dxf>
              <fill>
                <patternFill>
                  <bgColor theme="0" tint="-0.14996795556505021"/>
                </patternFill>
              </fill>
            </x14:dxf>
          </x14:cfRule>
          <x14:cfRule type="cellIs" priority="20" operator="equal" id="{257E02B3-3793-4B08-8A0C-7EC6B1CA7266}">
            <xm:f>'Tabla probabiidad'!$B$5</xm:f>
            <x14:dxf>
              <fill>
                <patternFill>
                  <fgColor theme="6"/>
                </patternFill>
              </fill>
            </x14:dxf>
          </x14:cfRule>
          <x14:cfRule type="cellIs" priority="21" operator="equal" id="{E9ED9CF7-B87D-4649-A507-94E3B2C18134}">
            <xm:f>'Tabla probabiidad'!$B$5</xm:f>
            <x14:dxf>
              <fill>
                <patternFill>
                  <fgColor rgb="FF92D050"/>
                  <bgColor theme="6" tint="0.59996337778862885"/>
                </patternFill>
              </fill>
            </x14:dxf>
          </x14:cfRule>
          <x14:cfRule type="containsText" priority="18" operator="containsText" id="{6410EA1E-008B-4632-B10B-5E1F63D70160}">
            <xm:f>NOT(ISERROR(SEARCH($I$72,X54)))</xm:f>
            <xm:f>$I$72</xm:f>
            <x14:dxf>
              <fill>
                <patternFill>
                  <fgColor rgb="FFFFFF00"/>
                  <bgColor rgb="FFFFFF00"/>
                </patternFill>
              </fill>
            </x14:dxf>
          </x14:cfRule>
          <xm:sqref>X54:X58</xm:sqref>
        </x14:conditionalFormatting>
        <x14:conditionalFormatting xmlns:xm="http://schemas.microsoft.com/office/excel/2006/main">
          <x14:cfRule type="containsText" priority="27" operator="containsText" id="{E328AE78-7F20-4C1A-B9BC-B56EAC51EAA6}">
            <xm:f>NOT(ISERROR(SEARCH($I$71,X60)))</xm:f>
            <xm:f>$I$71</xm:f>
            <x14:dxf>
              <fill>
                <patternFill>
                  <bgColor theme="0" tint="-0.14996795556505021"/>
                </patternFill>
              </fill>
            </x14:dxf>
          </x14:cfRule>
          <x14:cfRule type="containsText" priority="22" operator="containsText" id="{25B87913-5EB5-43EB-8EDF-0D352A714AC4}">
            <xm:f>NOT(ISERROR(SEARCH($I$70,X60)))</xm:f>
            <xm:f>$I$70</xm:f>
            <x14:dxf>
              <fill>
                <patternFill>
                  <fgColor rgb="FF92D050"/>
                  <bgColor rgb="FF92D050"/>
                </patternFill>
              </fill>
            </x14:dxf>
          </x14:cfRule>
          <x14:cfRule type="cellIs" priority="29" operator="equal" id="{539220BB-13FE-45EE-90A1-77BC52A2A7B1}">
            <xm:f>'Tabla probabiidad'!$B$5</xm:f>
            <x14:dxf>
              <fill>
                <patternFill>
                  <fgColor rgb="FF92D050"/>
                  <bgColor theme="6" tint="0.59996337778862885"/>
                </patternFill>
              </fill>
            </x14:dxf>
          </x14:cfRule>
          <x14:cfRule type="cellIs" priority="28" operator="equal" id="{42A4DE62-1A84-4C3F-81C0-A21DBB7CE8A7}">
            <xm:f>'Tabla probabiidad'!$B$5</xm:f>
            <x14:dxf>
              <fill>
                <patternFill>
                  <fgColor theme="6"/>
                </patternFill>
              </fill>
            </x14:dxf>
          </x14:cfRule>
          <x14:cfRule type="containsText" priority="26" operator="containsText" id="{99671FA9-26B8-451E-99E1-481CE7CDFAD9}">
            <xm:f>NOT(ISERROR(SEARCH($I$72,X60)))</xm:f>
            <xm:f>$I$72</xm:f>
            <x14:dxf>
              <fill>
                <patternFill>
                  <fgColor rgb="FFFFFF00"/>
                  <bgColor rgb="FFFFFF00"/>
                </patternFill>
              </fill>
            </x14:dxf>
          </x14:cfRule>
          <x14:cfRule type="containsText" priority="25" operator="containsText" id="{B97760E5-414F-4313-9CEB-9AB77980EDC0}">
            <xm:f>NOT(ISERROR(SEARCH($I$73,X60)))</xm:f>
            <xm:f>$I$73</xm:f>
            <x14:dxf>
              <fill>
                <patternFill>
                  <fgColor rgb="FFFFC000"/>
                  <bgColor rgb="FFFFC000"/>
                </patternFill>
              </fill>
            </x14:dxf>
          </x14:cfRule>
          <x14:cfRule type="containsText" priority="24" operator="containsText" id="{85AF6193-6C3F-402F-9834-6DBFD2577D66}">
            <xm:f>NOT(ISERROR(SEARCH($I$74,X60)))</xm:f>
            <xm:f>$I$74</xm:f>
            <x14:dxf>
              <fill>
                <patternFill>
                  <bgColor rgb="FFFF0000"/>
                </patternFill>
              </fill>
            </x14:dxf>
          </x14:cfRule>
          <x14:cfRule type="containsText" priority="23" operator="containsText" id="{03E1F57C-1CBE-4C95-A203-F62068D1C797}">
            <xm:f>NOT(ISERROR(SEARCH($I$71,X60)))</xm:f>
            <xm:f>$I$71</xm:f>
            <x14:dxf>
              <fill>
                <patternFill>
                  <bgColor rgb="FF00B050"/>
                </patternFill>
              </fill>
            </x14:dxf>
          </x14:cfRule>
          <xm:sqref>X60:X66</xm:sqref>
        </x14:conditionalFormatting>
        <x14:conditionalFormatting xmlns:xm="http://schemas.microsoft.com/office/excel/2006/main">
          <x14:cfRule type="containsText" priority="935" operator="containsText" id="{C840638C-E33A-4DFB-A3F9-76756453084F}">
            <xm:f>NOT(ISERROR(SEARCH($K$70,Z10)))</xm:f>
            <xm:f>$K$70</xm:f>
            <x14:dxf>
              <fill>
                <patternFill>
                  <bgColor rgb="FF92D050"/>
                </patternFill>
              </fill>
            </x14:dxf>
          </x14:cfRule>
          <x14:cfRule type="containsText" priority="934" operator="containsText" id="{1C21FD79-8B4E-45C2-B2B7-ED4D1F140EF9}">
            <xm:f>NOT(ISERROR(SEARCH($K$71,Z10)))</xm:f>
            <xm:f>$K$71</xm:f>
            <x14:dxf>
              <fill>
                <patternFill>
                  <bgColor rgb="FF00B050"/>
                </patternFill>
              </fill>
            </x14:dxf>
          </x14:cfRule>
          <x14:cfRule type="containsText" priority="933" operator="containsText" id="{4FFF6125-8B5B-49DD-A85C-765A3EE82C98}">
            <xm:f>NOT(ISERROR(SEARCH($K$72,Z10)))</xm:f>
            <xm:f>$K$72</xm:f>
            <x14:dxf>
              <fill>
                <patternFill>
                  <bgColor rgb="FFFFFF00"/>
                </patternFill>
              </fill>
            </x14:dxf>
          </x14:cfRule>
          <x14:cfRule type="containsText" priority="931" operator="containsText" id="{265ACE9D-C0C0-4CF1-B494-2A59415E286B}">
            <xm:f>NOT(ISERROR(SEARCH($K$74,Z10)))</xm:f>
            <xm:f>$K$74</xm:f>
            <x14:dxf>
              <fill>
                <patternFill>
                  <bgColor rgb="FFFF0000"/>
                </patternFill>
              </fill>
            </x14:dxf>
          </x14:cfRule>
          <x14:cfRule type="containsText" priority="932" operator="containsText" id="{65233D3C-76C6-4813-A674-3E4AFA0BBA07}">
            <xm:f>NOT(ISERROR(SEARCH($K$73,Z10)))</xm:f>
            <xm:f>$K$73</xm:f>
            <x14:dxf>
              <fill>
                <patternFill>
                  <bgColor rgb="FFFFC000"/>
                </patternFill>
              </fill>
            </x14:dxf>
          </x14:cfRule>
          <xm:sqref>Z10:Z38</xm:sqref>
        </x14:conditionalFormatting>
        <x14:conditionalFormatting xmlns:xm="http://schemas.microsoft.com/office/excel/2006/main">
          <x14:cfRule type="containsText" priority="38" operator="containsText" id="{D90487B8-DB06-45E8-9022-677FBA2FF1BB}">
            <xm:f>NOT(ISERROR(SEARCH($K$71,Z40)))</xm:f>
            <xm:f>$K$71</xm:f>
            <x14:dxf>
              <fill>
                <patternFill>
                  <bgColor rgb="FF00B050"/>
                </patternFill>
              </fill>
            </x14:dxf>
          </x14:cfRule>
          <x14:cfRule type="containsText" priority="39" operator="containsText" id="{590A78DF-2E05-43D2-B2ED-FC047C61BDD5}">
            <xm:f>NOT(ISERROR(SEARCH($K$70,Z40)))</xm:f>
            <xm:f>$K$70</xm:f>
            <x14:dxf>
              <fill>
                <patternFill>
                  <bgColor rgb="FF92D050"/>
                </patternFill>
              </fill>
            </x14:dxf>
          </x14:cfRule>
          <x14:cfRule type="containsText" priority="35" operator="containsText" id="{883185CA-F01C-48FE-9BF9-58D79A168B69}">
            <xm:f>NOT(ISERROR(SEARCH($K$74,Z40)))</xm:f>
            <xm:f>$K$74</xm:f>
            <x14:dxf>
              <fill>
                <patternFill>
                  <bgColor rgb="FFFF0000"/>
                </patternFill>
              </fill>
            </x14:dxf>
          </x14:cfRule>
          <x14:cfRule type="containsText" priority="37" operator="containsText" id="{001D197F-44DE-4882-A513-7E39DA1B0FBB}">
            <xm:f>NOT(ISERROR(SEARCH($K$72,Z40)))</xm:f>
            <xm:f>$K$72</xm:f>
            <x14:dxf>
              <fill>
                <patternFill>
                  <bgColor rgb="FFFFFF00"/>
                </patternFill>
              </fill>
            </x14:dxf>
          </x14:cfRule>
          <x14:cfRule type="containsText" priority="36" operator="containsText" id="{0AE19B39-AA7A-4F6A-9A7E-3FEAB897B6F0}">
            <xm:f>NOT(ISERROR(SEARCH($K$73,Z40)))</xm:f>
            <xm:f>$K$73</xm:f>
            <x14:dxf>
              <fill>
                <patternFill>
                  <bgColor rgb="FFFFC000"/>
                </patternFill>
              </fill>
            </x14:dxf>
          </x14:cfRule>
          <xm:sqref>Z40:Z49</xm:sqref>
        </x14:conditionalFormatting>
        <x14:conditionalFormatting xmlns:xm="http://schemas.microsoft.com/office/excel/2006/main">
          <x14:cfRule type="containsText" priority="31" operator="containsText" id="{A8513DBC-D758-4A3B-A7EB-A3B939DA167F}">
            <xm:f>NOT(ISERROR(SEARCH($K$73,Z51)))</xm:f>
            <xm:f>$K$73</xm:f>
            <x14:dxf>
              <fill>
                <patternFill>
                  <bgColor rgb="FFFFC000"/>
                </patternFill>
              </fill>
            </x14:dxf>
          </x14:cfRule>
          <x14:cfRule type="containsText" priority="30" operator="containsText" id="{42EC4BD2-ECEC-4065-9A2F-76A16A0DB4C2}">
            <xm:f>NOT(ISERROR(SEARCH($K$74,Z51)))</xm:f>
            <xm:f>$K$74</xm:f>
            <x14:dxf>
              <fill>
                <patternFill>
                  <bgColor rgb="FFFF0000"/>
                </patternFill>
              </fill>
            </x14:dxf>
          </x14:cfRule>
          <x14:cfRule type="containsText" priority="34" operator="containsText" id="{3836D57F-C5DC-498D-8BF3-B144346715F1}">
            <xm:f>NOT(ISERROR(SEARCH($K$70,Z51)))</xm:f>
            <xm:f>$K$70</xm:f>
            <x14:dxf>
              <fill>
                <patternFill>
                  <bgColor rgb="FF92D050"/>
                </patternFill>
              </fill>
            </x14:dxf>
          </x14:cfRule>
          <x14:cfRule type="containsText" priority="33" operator="containsText" id="{D92C2B93-8D30-46E7-8AAC-A402165F7375}">
            <xm:f>NOT(ISERROR(SEARCH($K$71,Z51)))</xm:f>
            <xm:f>$K$71</xm:f>
            <x14:dxf>
              <fill>
                <patternFill>
                  <bgColor rgb="FF00B050"/>
                </patternFill>
              </fill>
            </x14:dxf>
          </x14:cfRule>
          <x14:cfRule type="containsText" priority="32" operator="containsText" id="{AB55C2A5-5D55-4CA6-A65C-9A20ADEFFB48}">
            <xm:f>NOT(ISERROR(SEARCH($K$72,Z51)))</xm:f>
            <xm:f>$K$72</xm:f>
            <x14:dxf>
              <fill>
                <patternFill>
                  <bgColor rgb="FFFFFF00"/>
                </patternFill>
              </fill>
            </x14:dxf>
          </x14:cfRule>
          <xm:sqref>Z51:Z52</xm:sqref>
        </x14:conditionalFormatting>
        <x14:conditionalFormatting xmlns:xm="http://schemas.microsoft.com/office/excel/2006/main">
          <x14:cfRule type="containsText" priority="432" operator="containsText" id="{E5579451-80A7-42C3-91D1-E73EBFA01AA6}">
            <xm:f>NOT(ISERROR(SEARCH($K$73,Z54)))</xm:f>
            <xm:f>$K$73</xm:f>
            <x14:dxf>
              <fill>
                <patternFill>
                  <bgColor rgb="FFFFC000"/>
                </patternFill>
              </fill>
            </x14:dxf>
          </x14:cfRule>
          <x14:cfRule type="containsText" priority="431" operator="containsText" id="{7BAB1D52-8290-415B-8D33-2FCD510D6AB4}">
            <xm:f>NOT(ISERROR(SEARCH($K$74,Z54)))</xm:f>
            <xm:f>$K$74</xm:f>
            <x14:dxf>
              <fill>
                <patternFill>
                  <bgColor rgb="FFFF0000"/>
                </patternFill>
              </fill>
            </x14:dxf>
          </x14:cfRule>
          <x14:cfRule type="containsText" priority="433" operator="containsText" id="{99C54272-7815-4E35-817A-7C8588D5A802}">
            <xm:f>NOT(ISERROR(SEARCH($K$72,Z54)))</xm:f>
            <xm:f>$K$72</xm:f>
            <x14:dxf>
              <fill>
                <patternFill>
                  <bgColor rgb="FFFFFF00"/>
                </patternFill>
              </fill>
            </x14:dxf>
          </x14:cfRule>
          <x14:cfRule type="containsText" priority="434" operator="containsText" id="{78AC44B0-A81D-4F2A-92D3-27CDB1DC16C8}">
            <xm:f>NOT(ISERROR(SEARCH($K$71,Z54)))</xm:f>
            <xm:f>$K$71</xm:f>
            <x14:dxf>
              <fill>
                <patternFill>
                  <bgColor rgb="FF00B050"/>
                </patternFill>
              </fill>
            </x14:dxf>
          </x14:cfRule>
          <x14:cfRule type="containsText" priority="435" operator="containsText" id="{FB24109C-D9CD-4554-8B76-ED11F9F0BA2D}">
            <xm:f>NOT(ISERROR(SEARCH($K$70,Z54)))</xm:f>
            <xm:f>$K$70</xm:f>
            <x14:dxf>
              <fill>
                <patternFill>
                  <bgColor rgb="FF92D050"/>
                </patternFill>
              </fill>
            </x14:dxf>
          </x14:cfRule>
          <xm:sqref>Z54:Z58</xm:sqref>
        </x14:conditionalFormatting>
        <x14:conditionalFormatting xmlns:xm="http://schemas.microsoft.com/office/excel/2006/main">
          <x14:cfRule type="containsText" priority="9" operator="containsText" id="{57BA084B-A5B4-4334-B3A5-174520FAB11C}">
            <xm:f>NOT(ISERROR(SEARCH($K$74,Z60)))</xm:f>
            <xm:f>$K$74</xm:f>
            <x14:dxf>
              <fill>
                <patternFill>
                  <bgColor rgb="FFFF0000"/>
                </patternFill>
              </fill>
            </x14:dxf>
          </x14:cfRule>
          <x14:cfRule type="containsText" priority="13" operator="containsText" id="{528F3B8F-94AB-4C9F-9C69-48CC877A2B26}">
            <xm:f>NOT(ISERROR(SEARCH($K$70,Z60)))</xm:f>
            <xm:f>$K$70</xm:f>
            <x14:dxf>
              <fill>
                <patternFill>
                  <bgColor rgb="FF92D050"/>
                </patternFill>
              </fill>
            </x14:dxf>
          </x14:cfRule>
          <x14:cfRule type="containsText" priority="12" operator="containsText" id="{A4A99A37-E744-4261-ABBD-414C42555F46}">
            <xm:f>NOT(ISERROR(SEARCH($K$71,Z60)))</xm:f>
            <xm:f>$K$71</xm:f>
            <x14:dxf>
              <fill>
                <patternFill>
                  <bgColor rgb="FF00B050"/>
                </patternFill>
              </fill>
            </x14:dxf>
          </x14:cfRule>
          <x14:cfRule type="containsText" priority="11" operator="containsText" id="{C8BA436F-39F8-4BBD-9B09-8642ADA7A8EC}">
            <xm:f>NOT(ISERROR(SEARCH($K$72,Z60)))</xm:f>
            <xm:f>$K$72</xm:f>
            <x14:dxf>
              <fill>
                <patternFill>
                  <bgColor rgb="FFFFFF00"/>
                </patternFill>
              </fill>
            </x14:dxf>
          </x14:cfRule>
          <x14:cfRule type="containsText" priority="10" operator="containsText" id="{CF1D8531-5325-483E-A999-12D14FEFF00F}">
            <xm:f>NOT(ISERROR(SEARCH($K$73,Z60)))</xm:f>
            <xm:f>$K$73</xm:f>
            <x14:dxf>
              <fill>
                <patternFill>
                  <bgColor rgb="FFFFC000"/>
                </patternFill>
              </fill>
            </x14:dxf>
          </x14:cfRule>
          <xm:sqref>Z60:Z64</xm:sqref>
        </x14:conditionalFormatting>
        <x14:conditionalFormatting xmlns:xm="http://schemas.microsoft.com/office/excel/2006/main">
          <x14:cfRule type="containsText" priority="71" operator="containsText" id="{9C671ED3-C61F-4FC1-B8C4-B8B8A78756B2}">
            <xm:f>NOT(ISERROR(SEARCH($M$73,AB10)))</xm:f>
            <xm:f>$M$73</xm:f>
            <x14:dxf>
              <fill>
                <patternFill>
                  <bgColor rgb="FFFF0000"/>
                </patternFill>
              </fill>
            </x14:dxf>
          </x14:cfRule>
          <x14:cfRule type="containsText" priority="74" operator="containsText" id="{A180FE7A-CA7A-4065-B8FE-E8B89C4C1A1F}">
            <xm:f>NOT(ISERROR(SEARCH($M$70,AB10)))</xm:f>
            <xm:f>$M$70</xm:f>
            <x14:dxf>
              <fill>
                <patternFill>
                  <bgColor rgb="FF92D050"/>
                </patternFill>
              </fill>
            </x14:dxf>
          </x14:cfRule>
          <x14:cfRule type="containsText" priority="73" operator="containsText" id="{831F5188-3287-4181-BB19-D629EDAFB60A}">
            <xm:f>NOT(ISERROR(SEARCH($M$71,AB10)))</xm:f>
            <xm:f>$M$71</xm:f>
            <x14:dxf>
              <fill>
                <patternFill>
                  <bgColor rgb="FFFFFF00"/>
                </patternFill>
              </fill>
            </x14:dxf>
          </x14:cfRule>
          <x14:cfRule type="containsText" priority="72" operator="containsText" id="{160AA011-5989-40FD-9EF1-AAAC2354CE23}">
            <xm:f>NOT(ISERROR(SEARCH($M$72,AB10)))</xm:f>
            <xm:f>$M$72</xm:f>
            <x14:dxf>
              <fill>
                <patternFill>
                  <bgColor rgb="FFFFC000"/>
                </patternFill>
              </fill>
            </x14:dxf>
          </x14:cfRule>
          <xm:sqref>AB10:AB13</xm:sqref>
        </x14:conditionalFormatting>
        <x14:conditionalFormatting xmlns:xm="http://schemas.microsoft.com/office/excel/2006/main">
          <x14:cfRule type="containsText" priority="66" operator="containsText" id="{22FB316F-1859-4546-8A40-0B5F1309F9F8}">
            <xm:f>NOT(ISERROR(SEARCH($M$70,AB15)))</xm:f>
            <xm:f>$M$70</xm:f>
            <x14:dxf>
              <fill>
                <patternFill>
                  <bgColor rgb="FF92D050"/>
                </patternFill>
              </fill>
            </x14:dxf>
          </x14:cfRule>
          <x14:cfRule type="containsText" priority="65" operator="containsText" id="{41E87123-00B9-4DE1-B5AE-3199076052EA}">
            <xm:f>NOT(ISERROR(SEARCH($M$71,AB15)))</xm:f>
            <xm:f>$M$71</xm:f>
            <x14:dxf>
              <fill>
                <patternFill>
                  <bgColor rgb="FFFFFF00"/>
                </patternFill>
              </fill>
            </x14:dxf>
          </x14:cfRule>
          <x14:cfRule type="containsText" priority="64" operator="containsText" id="{793D1013-991A-492C-B22D-2620411F5B6A}">
            <xm:f>NOT(ISERROR(SEARCH($M$72,AB15)))</xm:f>
            <xm:f>$M$72</xm:f>
            <x14:dxf>
              <fill>
                <patternFill>
                  <bgColor rgb="FFFFC000"/>
                </patternFill>
              </fill>
            </x14:dxf>
          </x14:cfRule>
          <x14:cfRule type="containsText" priority="63" operator="containsText" id="{139247B6-167A-4EAC-B24C-CB3B7F108538}">
            <xm:f>NOT(ISERROR(SEARCH($M$73,AB15)))</xm:f>
            <xm:f>$M$73</xm:f>
            <x14:dxf>
              <fill>
                <patternFill>
                  <bgColor rgb="FFFF0000"/>
                </patternFill>
              </fill>
            </x14:dxf>
          </x14:cfRule>
          <xm:sqref>AB15:AB38</xm:sqref>
        </x14:conditionalFormatting>
        <x14:conditionalFormatting xmlns:xm="http://schemas.microsoft.com/office/excel/2006/main">
          <x14:cfRule type="containsText" priority="111" operator="containsText" id="{F5BC7883-1C9A-4A9E-8D6A-B09F7D1A8FC7}">
            <xm:f>NOT(ISERROR(SEARCH($M$73,AB40)))</xm:f>
            <xm:f>$M$73</xm:f>
            <x14:dxf>
              <fill>
                <patternFill>
                  <bgColor rgb="FFFF0000"/>
                </patternFill>
              </fill>
            </x14:dxf>
          </x14:cfRule>
          <x14:cfRule type="containsText" priority="112" operator="containsText" id="{2E860B96-325B-4D82-86E1-0224C8D70800}">
            <xm:f>NOT(ISERROR(SEARCH($M$72,AB40)))</xm:f>
            <xm:f>$M$72</xm:f>
            <x14:dxf>
              <fill>
                <patternFill>
                  <bgColor rgb="FFFFC000"/>
                </patternFill>
              </fill>
            </x14:dxf>
          </x14:cfRule>
          <x14:cfRule type="containsText" priority="113" operator="containsText" id="{5CB69902-B29F-4091-BBE8-EE7A8B4F80B2}">
            <xm:f>NOT(ISERROR(SEARCH($M$71,AB40)))</xm:f>
            <xm:f>$M$71</xm:f>
            <x14:dxf>
              <fill>
                <patternFill>
                  <bgColor rgb="FFFFFF00"/>
                </patternFill>
              </fill>
            </x14:dxf>
          </x14:cfRule>
          <x14:cfRule type="containsText" priority="114" operator="containsText" id="{95B7204A-1D8B-430F-BFC2-5F3675A41B4C}">
            <xm:f>NOT(ISERROR(SEARCH($M$70,AB40)))</xm:f>
            <xm:f>$M$70</xm:f>
            <x14:dxf>
              <fill>
                <patternFill>
                  <bgColor rgb="FF92D050"/>
                </patternFill>
              </fill>
            </x14:dxf>
          </x14:cfRule>
          <xm:sqref>AB40:AB49</xm:sqref>
        </x14:conditionalFormatting>
        <x14:conditionalFormatting xmlns:xm="http://schemas.microsoft.com/office/excel/2006/main">
          <x14:cfRule type="containsText" priority="573" operator="containsText" id="{8F21FAD8-1ECB-4B9D-BBAB-BA231AEFFCC3}">
            <xm:f>NOT(ISERROR(SEARCH($M$73,AB51)))</xm:f>
            <xm:f>$M$73</xm:f>
            <x14:dxf>
              <fill>
                <patternFill>
                  <bgColor rgb="FFFF0000"/>
                </patternFill>
              </fill>
            </x14:dxf>
          </x14:cfRule>
          <x14:cfRule type="containsText" priority="574" operator="containsText" id="{EB57095E-1944-4D38-9322-E7FD56222F09}">
            <xm:f>NOT(ISERROR(SEARCH($M$72,AB51)))</xm:f>
            <xm:f>$M$72</xm:f>
            <x14:dxf>
              <fill>
                <patternFill>
                  <bgColor rgb="FFFFC000"/>
                </patternFill>
              </fill>
            </x14:dxf>
          </x14:cfRule>
          <x14:cfRule type="containsText" priority="575" operator="containsText" id="{574318A8-F8DE-4449-9A37-E3D8E6EC4CFA}">
            <xm:f>NOT(ISERROR(SEARCH($M$71,AB51)))</xm:f>
            <xm:f>$M$71</xm:f>
            <x14:dxf>
              <fill>
                <patternFill>
                  <bgColor rgb="FFFFFF00"/>
                </patternFill>
              </fill>
            </x14:dxf>
          </x14:cfRule>
          <x14:cfRule type="containsText" priority="576" operator="containsText" id="{80E487EA-D652-4608-AEC8-2F73E3D29C6E}">
            <xm:f>NOT(ISERROR(SEARCH($M$70,AB51)))</xm:f>
            <xm:f>$M$70</xm:f>
            <x14:dxf>
              <fill>
                <patternFill>
                  <bgColor rgb="FF92D050"/>
                </patternFill>
              </fill>
            </x14:dxf>
          </x14:cfRule>
          <xm:sqref>AB51:AB52</xm:sqref>
        </x14:conditionalFormatting>
        <x14:conditionalFormatting xmlns:xm="http://schemas.microsoft.com/office/excel/2006/main">
          <x14:cfRule type="containsText" priority="355" operator="containsText" id="{528BFBF8-5DF2-472E-9138-C5FA36E459EF}">
            <xm:f>NOT(ISERROR(SEARCH($M$73,AB54)))</xm:f>
            <xm:f>$M$73</xm:f>
            <x14:dxf>
              <fill>
                <patternFill>
                  <bgColor rgb="FFFF0000"/>
                </patternFill>
              </fill>
            </x14:dxf>
          </x14:cfRule>
          <x14:cfRule type="containsText" priority="356" operator="containsText" id="{D4AF45A1-4C78-4012-988E-42A26B8981C7}">
            <xm:f>NOT(ISERROR(SEARCH($M$72,AB54)))</xm:f>
            <xm:f>$M$72</xm:f>
            <x14:dxf>
              <fill>
                <patternFill>
                  <bgColor rgb="FFFFC000"/>
                </patternFill>
              </fill>
            </x14:dxf>
          </x14:cfRule>
          <x14:cfRule type="containsText" priority="357" operator="containsText" id="{9A457592-3880-4DE3-A37E-AF186AD28081}">
            <xm:f>NOT(ISERROR(SEARCH($M$71,AB54)))</xm:f>
            <xm:f>$M$71</xm:f>
            <x14:dxf>
              <fill>
                <patternFill>
                  <bgColor rgb="FFFFFF00"/>
                </patternFill>
              </fill>
            </x14:dxf>
          </x14:cfRule>
          <x14:cfRule type="containsText" priority="358" operator="containsText" id="{645AF3D0-551B-4D35-AC1E-8FCCB3378C1F}">
            <xm:f>NOT(ISERROR(SEARCH($M$70,AB54)))</xm:f>
            <xm:f>$M$70</xm:f>
            <x14:dxf>
              <fill>
                <patternFill>
                  <bgColor rgb="FF92D050"/>
                </patternFill>
              </fill>
            </x14:dxf>
          </x14:cfRule>
          <xm:sqref>AB54:AB58</xm:sqref>
        </x14:conditionalFormatting>
        <x14:conditionalFormatting xmlns:xm="http://schemas.microsoft.com/office/excel/2006/main">
          <x14:cfRule type="containsText" priority="106" operator="containsText" id="{4A41215F-7D7A-4FAA-91F5-88BC7441EDE1}">
            <xm:f>NOT(ISERROR(SEARCH($M$70,AB60)))</xm:f>
            <xm:f>$M$70</xm:f>
            <x14:dxf>
              <fill>
                <patternFill>
                  <bgColor rgb="FF92D050"/>
                </patternFill>
              </fill>
            </x14:dxf>
          </x14:cfRule>
          <x14:cfRule type="containsText" priority="103" operator="containsText" id="{CC8A2ED4-0621-4543-8A08-5E58F0B60804}">
            <xm:f>NOT(ISERROR(SEARCH($M$73,AB60)))</xm:f>
            <xm:f>$M$73</xm:f>
            <x14:dxf>
              <fill>
                <patternFill>
                  <bgColor rgb="FFFF0000"/>
                </patternFill>
              </fill>
            </x14:dxf>
          </x14:cfRule>
          <x14:cfRule type="containsText" priority="104" operator="containsText" id="{AD6FFF8C-7903-4A82-8657-7805CB34C153}">
            <xm:f>NOT(ISERROR(SEARCH($M$72,AB60)))</xm:f>
            <xm:f>$M$72</xm:f>
            <x14:dxf>
              <fill>
                <patternFill>
                  <bgColor rgb="FFFFC000"/>
                </patternFill>
              </fill>
            </x14:dxf>
          </x14:cfRule>
          <x14:cfRule type="containsText" priority="105" operator="containsText" id="{244C23F3-BBD0-4A1A-8CA4-5C6AB1026866}">
            <xm:f>NOT(ISERROR(SEARCH($M$71,AB60)))</xm:f>
            <xm:f>$M$71</xm:f>
            <x14:dxf>
              <fill>
                <patternFill>
                  <bgColor rgb="FFFFFF00"/>
                </patternFill>
              </fill>
            </x14:dxf>
          </x14:cfRule>
          <xm:sqref>AB60:AB64</xm:sqref>
        </x14:conditionalFormatting>
      </x14:conditionalFormattings>
    </ext>
    <ext xmlns:x14="http://schemas.microsoft.com/office/spreadsheetml/2009/9/main" uri="{CCE6A557-97BC-4b89-ADB6-D9C93CAAB3DF}">
      <x14:dataValidations xmlns:xm="http://schemas.microsoft.com/office/excel/2006/main" count="17">
        <x14:dataValidation type="list" allowBlank="1" showInputMessage="1" showErrorMessage="1" xr:uid="{00000000-0002-0000-0400-00000B000000}">
          <x14:formula1>
            <xm:f>'Clasificacion riesgo'!$B$3:$B$9</xm:f>
          </x14:formula1>
          <xm:sqref>G66</xm:sqref>
        </x14:dataValidation>
        <x14:dataValidation type="list" allowBlank="1" showInputMessage="1" showErrorMessage="1" xr:uid="{00000000-0002-0000-0400-00000C000000}">
          <x14:formula1>
            <xm:f>'Tabla probabiidad'!$B$5:$B$9</xm:f>
          </x14:formula1>
          <xm:sqref>I10:I13 I17 X51:X52 I51:I52 I54:I58 I66:I67 I60:I64 I40:I49 X40:X49 I19:I38 X10:X38 X54:X58 X60:X66</xm:sqref>
        </x14:dataValidation>
        <x14:dataValidation type="list" allowBlank="1" showInputMessage="1" showErrorMessage="1" xr:uid="{00000000-0002-0000-0400-00000D000000}">
          <x14:formula1>
            <xm:f>'Atributos controles'!$D$13:$D$15</xm:f>
          </x14:formula1>
          <xm:sqref>W10:W11</xm:sqref>
        </x14:dataValidation>
        <x14:dataValidation type="list" allowBlank="1" showInputMessage="1" showErrorMessage="1" xr:uid="{00000000-0002-0000-0400-00000E000000}">
          <x14:formula1>
            <xm:f>'Atributos controles'!$D$11:$D$12</xm:f>
          </x14:formula1>
          <xm:sqref>V10:V11</xm:sqref>
        </x14:dataValidation>
        <x14:dataValidation type="list" allowBlank="1" showInputMessage="1" showErrorMessage="1" xr:uid="{00000000-0002-0000-0400-00000F000000}">
          <x14:formula1>
            <xm:f>'Atributos controles'!$D$9:$D$10</xm:f>
          </x14:formula1>
          <xm:sqref>U10:U11</xm:sqref>
        </x14:dataValidation>
        <x14:dataValidation type="list" allowBlank="1" showInputMessage="1" showErrorMessage="1" xr:uid="{00000000-0002-0000-0400-000010000000}">
          <x14:formula1>
            <xm:f>'Atributos controles'!$D$7:$D$8</xm:f>
          </x14:formula1>
          <xm:sqref>S10:S11</xm:sqref>
        </x14:dataValidation>
        <x14:dataValidation type="list" allowBlank="1" showInputMessage="1" showErrorMessage="1" xr:uid="{00000000-0002-0000-0400-000012000000}">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00000000-0002-0000-0400-000013000000}">
          <x14:formula1>
            <xm:f>'E:\UAEOS\TRABAJO EN CASA\MAPAS DE RIESGOS\RIESGOS 2021\MAPAS DE RIESGOS DE PROCESO 2021\MAPAS DE RIESGOS GUIA 2021\[MAPA_RIESGOS_PROGRAMAS Y PROYECTOS_UAEOS_2021.xlsx]Atributos controles'!#REF!</xm:f>
          </x14:formula1>
          <xm:sqref>U15:W16 S15:S16</xm:sqref>
        </x14:dataValidation>
        <x14:dataValidation type="list" allowBlank="1" showInputMessage="1" showErrorMessage="1" xr:uid="{00000000-0002-0000-0400-000015000000}">
          <x14:formula1>
            <xm:f>'E:\UAEOS\TRABAJO EN CASA\MAPAS DE RIESGOS\RIESGOS 2021\MAPAS DE RIESGOS DE PROCESO 2021\MAPAS DE RIESGOS GUIA 2021\[MAPA_RIESGOS_SEGUIMIENTO Y MEDICION_UAEOS_2021.xlsx]Atributos controles'!#REF!</xm:f>
          </x14:formula1>
          <xm:sqref>U17:W19 S17:S19</xm:sqref>
        </x14:dataValidation>
        <x14:dataValidation type="list" allowBlank="1" showInputMessage="1" showErrorMessage="1" xr:uid="{00000000-0002-0000-0400-000018000000}">
          <x14:formula1>
            <xm:f>'E:\UAEOS\TRABAJO EN CASA\MAPAS DE RIESGOS\RIESGOS 2021\MAPAS DE RIESGOS DE PROCESO 2021\MAPAS DE RIESGOS GUIA 2021\[2020-11-10_Propuesta_Mapa_riesgos_RH_UAEOS.xlsx]Atributos controles'!#REF!</xm:f>
          </x14:formula1>
          <xm:sqref>U25:W29 S25:S29</xm:sqref>
        </x14:dataValidation>
        <x14:dataValidation type="list" allowBlank="1" showInputMessage="1" showErrorMessage="1" xr:uid="{00000000-0002-0000-0400-000019000000}">
          <x14:formula1>
            <xm:f>'E:\UAEOS\TRABAJO EN CASA\MAPAS DE RIESGOS\RIESGOS 2021\MAPAS DE RIESGOS DE PROCESO 2021\MAPAS DE RIESGOS GUIA 2021\[MAPA_RIESGOS_COMUNICACION_PRENSA_UAEOS_2021.xlsx]Atributos controles'!#REF!</xm:f>
          </x14:formula1>
          <xm:sqref>U30:W31 S30:S31</xm:sqref>
        </x14:dataValidation>
        <x14:dataValidation type="list" allowBlank="1" showInputMessage="1" showErrorMessage="1" xr:uid="{00000000-0002-0000-0400-00001C000000}">
          <x14:formula1>
            <xm:f>'C:\Users\Jorge\Documents\UAEOS\TRABAJO EN CASA\MAPAS DE RIESGOS\RIESGOS 2021\MAPAS DE RIESGOS DE PROCESO 2021\MAPAS DE RIESGOS GUIA 2021\[MAPA_RIESGOS_G_CONOCIMIENTO_CIUDADANO_UAEOS.xlsx]Atributos controles'!#REF!</xm:f>
          </x14:formula1>
          <xm:sqref>U20:W24 S20:S24</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U45:W48 S45:S48</xm:sqref>
        </x14:dataValidation>
        <x14:dataValidation type="list" allowBlank="1" showInputMessage="1" showErrorMessage="1" xr:uid="{00000000-0002-0000-0400-000020000000}">
          <x14:formula1>
            <xm:f>'E:\UAEOS\TRABAJO EN CASA\MAPAS DE RIESGOS\RIESGOS 2021\MAPAS DE RIESGOS DE PROCESO 2021\MAPAS DE RIESGOS GUIA 2021\[MAPA_RIESGOS_G_CONTRACTUAL  JURIDICA_UAEOS_2021.xlsx]Atributos controles'!#REF!</xm:f>
          </x14:formula1>
          <xm:sqref>U49:W57 S49:S57 R53</xm:sqref>
        </x14:dataValidation>
        <x14:dataValidation type="list" allowBlank="1" showInputMessage="1" showErrorMessage="1" xr:uid="{00000000-0002-0000-0400-000022000000}">
          <x14:formula1>
            <xm:f>'E:\UAEOS\TRABAJO EN CASA\MAPAS DE RIESGOS\RIESGOS 2021\MAPAS DE RIESGOS DE PROCESO 2021\MAPAS DE RIESGOS GUIA 2021\[MAPA_RIESGOS_G_MEJORAMIENTO_UAEOS_2021.xlsx]Atributos controles'!#REF!</xm:f>
          </x14:formula1>
          <xm:sqref>U58:W61 S58:S61</xm:sqref>
        </x14:dataValidation>
        <x14:dataValidation type="list" allowBlank="1" showInputMessage="1" showErrorMessage="1" xr:uid="{00000000-0002-0000-0400-000027000000}">
          <x14:formula1>
            <xm:f>'E:\UAEOS\TRABAJO EN CASA\MAPAS DE RIESGOS\RIESGOS 2021\MAPAS DE RIESGOS DE PROCESO 2021\MAPAS DE RIESGOS GUIA 2021\[MAPA_RIESGOS_G_OCI_UAEOS.xlsx]Atributos controles'!#REF!</xm:f>
          </x14:formula1>
          <xm:sqref>U62:W64 S62:S64</xm:sqref>
        </x14:dataValidation>
        <x14:dataValidation type="list" allowBlank="1" showInputMessage="1" showErrorMessage="1" xr:uid="{8E2A975E-0B2B-44B8-ADF7-22F918B6E5CB}">
          <x14:formula1>
            <xm:f>'Clasificacion riesgo'!$B$3:$B$12</xm:f>
          </x14:formula1>
          <xm:sqref>G60:G64 G51:G52 G54:G58 G10:G15 G17 G40:G49 G19:G38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topLeftCell="F28" workbookViewId="0">
      <selection activeCell="Q29" sqref="Q29"/>
    </sheetView>
  </sheetViews>
  <sheetFormatPr baseColWidth="10" defaultRowHeight="16.5" x14ac:dyDescent="0.3"/>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1"/>
    <col min="39" max="39" width="31.5703125" style="1" customWidth="1"/>
    <col min="40" max="16384" width="11.42578125" style="1"/>
  </cols>
  <sheetData>
    <row r="1" spans="1:39" ht="29.25" customHeight="1" x14ac:dyDescent="0.3"/>
    <row r="2" spans="1:39" ht="39" customHeight="1" x14ac:dyDescent="0.3">
      <c r="B2" s="10"/>
    </row>
    <row r="3" spans="1:39" ht="39" customHeight="1" x14ac:dyDescent="0.3">
      <c r="B3" s="75" t="s">
        <v>139</v>
      </c>
    </row>
    <row r="4" spans="1:39" x14ac:dyDescent="0.3">
      <c r="A4" s="456" t="s">
        <v>45</v>
      </c>
      <c r="B4" s="457"/>
      <c r="C4" s="118" t="s">
        <v>220</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x14ac:dyDescent="0.3">
      <c r="A5" s="456" t="s">
        <v>47</v>
      </c>
      <c r="B5" s="457"/>
      <c r="C5" s="504" t="s">
        <v>221</v>
      </c>
      <c r="D5" s="505"/>
      <c r="E5" s="505"/>
      <c r="F5" s="505"/>
      <c r="G5" s="505"/>
      <c r="H5" s="505"/>
      <c r="I5" s="505"/>
      <c r="J5" s="505"/>
      <c r="K5" s="505"/>
      <c r="L5" s="505"/>
      <c r="M5" s="505"/>
      <c r="N5" s="506"/>
      <c r="O5" s="11"/>
      <c r="P5" s="11"/>
      <c r="Q5" s="11"/>
      <c r="R5" s="11"/>
      <c r="S5" s="11"/>
      <c r="T5" s="11"/>
      <c r="U5" s="11"/>
      <c r="V5" s="11"/>
      <c r="W5" s="11"/>
      <c r="X5" s="11"/>
      <c r="Y5" s="11"/>
      <c r="Z5" s="11"/>
      <c r="AA5" s="11"/>
      <c r="AB5" s="11"/>
      <c r="AC5" s="11"/>
      <c r="AD5" s="11"/>
      <c r="AE5" s="11"/>
      <c r="AF5" s="11"/>
      <c r="AG5" s="11"/>
      <c r="AH5" s="11"/>
      <c r="AI5" s="11"/>
    </row>
    <row r="6" spans="1:39" ht="32.25" customHeight="1" x14ac:dyDescent="0.3">
      <c r="A6" s="456" t="s">
        <v>46</v>
      </c>
      <c r="B6" s="457"/>
      <c r="C6" s="504" t="s">
        <v>222</v>
      </c>
      <c r="D6" s="505"/>
      <c r="E6" s="505"/>
      <c r="F6" s="505"/>
      <c r="G6" s="505"/>
      <c r="H6" s="505"/>
      <c r="I6" s="505"/>
      <c r="J6" s="505"/>
      <c r="K6" s="505"/>
      <c r="L6" s="505"/>
      <c r="M6" s="505"/>
      <c r="N6" s="506"/>
      <c r="O6" s="11"/>
      <c r="P6" s="11"/>
      <c r="Q6" s="11"/>
      <c r="R6" s="11"/>
      <c r="S6" s="11"/>
      <c r="T6" s="11"/>
      <c r="U6" s="11"/>
      <c r="V6" s="11"/>
      <c r="W6" s="11"/>
      <c r="X6" s="11"/>
      <c r="Y6" s="11"/>
      <c r="Z6" s="11"/>
      <c r="AA6" s="11"/>
      <c r="AB6" s="11"/>
      <c r="AC6" s="11"/>
      <c r="AD6" s="11"/>
      <c r="AE6" s="11"/>
      <c r="AF6" s="11"/>
      <c r="AG6" s="11"/>
      <c r="AH6" s="11"/>
      <c r="AI6" s="11"/>
    </row>
    <row r="7" spans="1:39" ht="32.25" customHeight="1" x14ac:dyDescent="0.3">
      <c r="A7" s="523" t="s">
        <v>234</v>
      </c>
      <c r="B7" s="524"/>
      <c r="C7" s="524"/>
      <c r="D7" s="524"/>
      <c r="E7" s="524"/>
      <c r="F7" s="524"/>
      <c r="G7" s="524"/>
      <c r="H7" s="523" t="s">
        <v>235</v>
      </c>
      <c r="I7" s="524"/>
      <c r="J7" s="524"/>
      <c r="K7" s="524"/>
      <c r="L7" s="524"/>
      <c r="M7" s="524"/>
      <c r="N7" s="454" t="s">
        <v>236</v>
      </c>
      <c r="O7" s="485"/>
      <c r="P7" s="485"/>
      <c r="Q7" s="485"/>
      <c r="R7" s="485"/>
      <c r="S7" s="485"/>
      <c r="T7" s="485"/>
      <c r="U7" s="485"/>
      <c r="V7" s="485"/>
      <c r="W7" s="485"/>
      <c r="X7" s="454" t="s">
        <v>237</v>
      </c>
      <c r="Y7" s="485"/>
      <c r="Z7" s="485"/>
      <c r="AA7" s="485"/>
      <c r="AB7" s="485"/>
      <c r="AC7" s="485"/>
      <c r="AD7" s="485" t="s">
        <v>36</v>
      </c>
      <c r="AE7" s="485"/>
      <c r="AF7" s="485"/>
      <c r="AG7" s="485"/>
      <c r="AH7" s="485"/>
      <c r="AI7" s="485"/>
    </row>
    <row r="8" spans="1:39" ht="16.5" customHeight="1" x14ac:dyDescent="0.3">
      <c r="A8" s="507" t="s">
        <v>0</v>
      </c>
      <c r="B8" s="509" t="s">
        <v>2</v>
      </c>
      <c r="C8" s="510" t="s">
        <v>3</v>
      </c>
      <c r="D8" s="510" t="s">
        <v>44</v>
      </c>
      <c r="E8" s="511" t="s">
        <v>1</v>
      </c>
      <c r="F8" s="512" t="s">
        <v>131</v>
      </c>
      <c r="G8" s="510" t="s">
        <v>147</v>
      </c>
      <c r="H8" s="513" t="s">
        <v>35</v>
      </c>
      <c r="I8" s="486" t="s">
        <v>5</v>
      </c>
      <c r="J8" s="512" t="s">
        <v>268</v>
      </c>
      <c r="K8" s="514" t="s">
        <v>48</v>
      </c>
      <c r="L8" s="486" t="s">
        <v>5</v>
      </c>
      <c r="M8" s="510" t="s">
        <v>50</v>
      </c>
      <c r="N8" s="492" t="s">
        <v>12</v>
      </c>
      <c r="O8" s="472" t="s">
        <v>145</v>
      </c>
      <c r="P8" s="472" t="s">
        <v>13</v>
      </c>
      <c r="Q8" s="472"/>
      <c r="R8" s="458" t="s">
        <v>9</v>
      </c>
      <c r="S8" s="515"/>
      <c r="T8" s="515"/>
      <c r="U8" s="515"/>
      <c r="V8" s="515"/>
      <c r="W8" s="459"/>
      <c r="X8" s="487" t="s">
        <v>239</v>
      </c>
      <c r="Y8" s="489" t="s">
        <v>5</v>
      </c>
      <c r="Z8" s="487" t="s">
        <v>238</v>
      </c>
      <c r="AA8" s="489" t="s">
        <v>5</v>
      </c>
      <c r="AB8" s="491" t="s">
        <v>199</v>
      </c>
      <c r="AC8" s="492" t="s">
        <v>31</v>
      </c>
      <c r="AD8" s="472" t="s">
        <v>36</v>
      </c>
      <c r="AE8" s="472" t="s">
        <v>37</v>
      </c>
      <c r="AF8" s="472" t="s">
        <v>38</v>
      </c>
      <c r="AG8" s="472" t="s">
        <v>40</v>
      </c>
      <c r="AH8" s="472" t="s">
        <v>39</v>
      </c>
      <c r="AI8" s="472" t="s">
        <v>41</v>
      </c>
    </row>
    <row r="9" spans="1:39" s="77" customFormat="1" ht="63" customHeight="1" x14ac:dyDescent="0.25">
      <c r="A9" s="508"/>
      <c r="B9" s="509"/>
      <c r="C9" s="472"/>
      <c r="D9" s="472"/>
      <c r="E9" s="509"/>
      <c r="F9" s="510"/>
      <c r="G9" s="472"/>
      <c r="H9" s="510"/>
      <c r="I9" s="454"/>
      <c r="J9" s="510"/>
      <c r="K9" s="454"/>
      <c r="L9" s="454"/>
      <c r="M9" s="472"/>
      <c r="N9" s="493"/>
      <c r="O9" s="472"/>
      <c r="P9" s="117" t="s">
        <v>4</v>
      </c>
      <c r="Q9" s="117" t="s">
        <v>2</v>
      </c>
      <c r="R9" s="9" t="s">
        <v>14</v>
      </c>
      <c r="S9" s="9" t="s">
        <v>18</v>
      </c>
      <c r="T9" s="9" t="s">
        <v>30</v>
      </c>
      <c r="U9" s="9" t="s">
        <v>19</v>
      </c>
      <c r="V9" s="9" t="s">
        <v>22</v>
      </c>
      <c r="W9" s="9" t="s">
        <v>25</v>
      </c>
      <c r="X9" s="488"/>
      <c r="Y9" s="490"/>
      <c r="Z9" s="488"/>
      <c r="AA9" s="490"/>
      <c r="AB9" s="491"/>
      <c r="AC9" s="493"/>
      <c r="AD9" s="472"/>
      <c r="AE9" s="472"/>
      <c r="AF9" s="472"/>
      <c r="AG9" s="472"/>
      <c r="AH9" s="472"/>
      <c r="AI9" s="472"/>
    </row>
    <row r="10" spans="1:39" s="3" customFormat="1" ht="133.5" customHeight="1" x14ac:dyDescent="0.25">
      <c r="A10" s="525">
        <v>1</v>
      </c>
      <c r="B10" s="481" t="s">
        <v>150</v>
      </c>
      <c r="C10" s="527" t="s">
        <v>233</v>
      </c>
      <c r="D10" s="527" t="s">
        <v>232</v>
      </c>
      <c r="E10" s="527" t="s">
        <v>231</v>
      </c>
      <c r="F10" s="463" t="s">
        <v>89</v>
      </c>
      <c r="G10" s="481">
        <v>2</v>
      </c>
      <c r="H10" s="519" t="s">
        <v>93</v>
      </c>
      <c r="I10" s="501">
        <v>0.2</v>
      </c>
      <c r="J10" s="527"/>
      <c r="K10" s="501" t="s">
        <v>8</v>
      </c>
      <c r="L10" s="501">
        <v>0.8</v>
      </c>
      <c r="M10" s="536" t="s">
        <v>100</v>
      </c>
      <c r="N10" s="6">
        <v>1</v>
      </c>
      <c r="O10" s="16" t="s">
        <v>242</v>
      </c>
      <c r="P10" s="167" t="s">
        <v>29</v>
      </c>
      <c r="Q10" s="167" t="s">
        <v>29</v>
      </c>
      <c r="R10" s="19" t="s">
        <v>15</v>
      </c>
      <c r="S10" s="19" t="s">
        <v>10</v>
      </c>
      <c r="T10" s="168">
        <v>0.4</v>
      </c>
      <c r="U10" s="19" t="s">
        <v>20</v>
      </c>
      <c r="V10" s="19" t="s">
        <v>23</v>
      </c>
      <c r="W10" s="19" t="s">
        <v>27</v>
      </c>
      <c r="X10" s="169" t="s">
        <v>94</v>
      </c>
      <c r="Y10" s="192">
        <v>4.8000000000000001E-2</v>
      </c>
      <c r="Z10" s="186" t="s">
        <v>97</v>
      </c>
      <c r="AA10" s="170">
        <v>1</v>
      </c>
      <c r="AB10" s="74" t="s">
        <v>100</v>
      </c>
      <c r="AC10" s="183" t="s">
        <v>32</v>
      </c>
      <c r="AD10" s="171" t="s">
        <v>229</v>
      </c>
      <c r="AE10" s="193" t="s">
        <v>266</v>
      </c>
      <c r="AF10" s="20" t="s">
        <v>226</v>
      </c>
      <c r="AG10" s="184" t="s">
        <v>267</v>
      </c>
      <c r="AH10" s="7"/>
      <c r="AI10" s="6"/>
      <c r="AM10" s="218" t="s">
        <v>241</v>
      </c>
    </row>
    <row r="11" spans="1:39" s="3" customFormat="1" ht="108" customHeight="1" x14ac:dyDescent="0.25">
      <c r="A11" s="526"/>
      <c r="B11" s="482"/>
      <c r="C11" s="529"/>
      <c r="D11" s="529"/>
      <c r="E11" s="529"/>
      <c r="F11" s="465"/>
      <c r="G11" s="482"/>
      <c r="H11" s="480"/>
      <c r="I11" s="520"/>
      <c r="J11" s="529"/>
      <c r="K11" s="520"/>
      <c r="L11" s="520"/>
      <c r="M11" s="537"/>
      <c r="N11" s="6">
        <v>2</v>
      </c>
      <c r="O11" s="16" t="s">
        <v>243</v>
      </c>
      <c r="P11" s="167"/>
      <c r="Q11" s="167"/>
      <c r="R11" s="19"/>
      <c r="S11" s="19"/>
      <c r="T11" s="168"/>
      <c r="U11" s="19"/>
      <c r="V11" s="19"/>
      <c r="W11" s="19"/>
      <c r="X11" s="205"/>
      <c r="Y11" s="192"/>
      <c r="Z11" s="206"/>
      <c r="AA11" s="170"/>
      <c r="AB11" s="74"/>
      <c r="AC11" s="183"/>
      <c r="AD11" s="171"/>
      <c r="AE11" s="193"/>
      <c r="AF11" s="20"/>
      <c r="AG11" s="184"/>
      <c r="AH11" s="7"/>
      <c r="AI11" s="6"/>
      <c r="AM11" s="187"/>
    </row>
    <row r="12" spans="1:39" ht="83.25" customHeight="1" x14ac:dyDescent="0.3">
      <c r="A12" s="6">
        <v>2</v>
      </c>
      <c r="B12" s="171" t="s">
        <v>146</v>
      </c>
      <c r="C12" s="16" t="s">
        <v>228</v>
      </c>
      <c r="D12" s="16" t="s">
        <v>246</v>
      </c>
      <c r="E12" s="16" t="s">
        <v>245</v>
      </c>
      <c r="F12" s="71" t="s">
        <v>81</v>
      </c>
      <c r="G12" s="7">
        <v>12</v>
      </c>
      <c r="H12" s="195" t="s">
        <v>94</v>
      </c>
      <c r="I12" s="8">
        <v>0.4</v>
      </c>
      <c r="J12" s="204"/>
      <c r="K12" s="217" t="s">
        <v>8</v>
      </c>
      <c r="L12" s="8">
        <v>0.2</v>
      </c>
      <c r="M12" s="229" t="s">
        <v>100</v>
      </c>
      <c r="N12" s="6">
        <v>2</v>
      </c>
      <c r="O12" s="123" t="s">
        <v>247</v>
      </c>
      <c r="P12" s="6" t="s">
        <v>29</v>
      </c>
      <c r="Q12" s="6" t="s">
        <v>29</v>
      </c>
      <c r="R12" s="19" t="s">
        <v>17</v>
      </c>
      <c r="S12" s="19" t="s">
        <v>10</v>
      </c>
      <c r="T12" s="168">
        <v>0.2</v>
      </c>
      <c r="U12" s="19" t="s">
        <v>20</v>
      </c>
      <c r="V12" s="19" t="s">
        <v>23</v>
      </c>
      <c r="W12" s="19" t="s">
        <v>27</v>
      </c>
      <c r="X12" s="181" t="s">
        <v>93</v>
      </c>
      <c r="Y12" s="168">
        <f>'Calculos Controles'!C15</f>
        <v>0.12</v>
      </c>
      <c r="Z12" s="181" t="s">
        <v>172</v>
      </c>
      <c r="AA12" s="176">
        <v>0.2</v>
      </c>
      <c r="AB12" s="80" t="s">
        <v>102</v>
      </c>
      <c r="AC12" s="183" t="s">
        <v>32</v>
      </c>
      <c r="AD12" s="171" t="s">
        <v>250</v>
      </c>
      <c r="AE12" s="7" t="s">
        <v>251</v>
      </c>
      <c r="AF12" s="20" t="s">
        <v>226</v>
      </c>
      <c r="AG12" s="184" t="s">
        <v>227</v>
      </c>
      <c r="AH12" s="6"/>
      <c r="AI12" s="6"/>
    </row>
    <row r="13" spans="1:39" ht="108.75" customHeight="1" x14ac:dyDescent="0.3">
      <c r="A13" s="6">
        <v>3</v>
      </c>
      <c r="B13" s="171" t="s">
        <v>255</v>
      </c>
      <c r="C13" s="16" t="s">
        <v>254</v>
      </c>
      <c r="D13" s="16" t="s">
        <v>252</v>
      </c>
      <c r="E13" s="16" t="s">
        <v>253</v>
      </c>
      <c r="F13" s="71" t="s">
        <v>81</v>
      </c>
      <c r="G13" s="7">
        <v>32</v>
      </c>
      <c r="H13" s="195" t="s">
        <v>200</v>
      </c>
      <c r="I13" s="8">
        <v>0.6</v>
      </c>
      <c r="J13" s="204"/>
      <c r="K13" s="217" t="s">
        <v>8</v>
      </c>
      <c r="L13" s="8">
        <v>0.8</v>
      </c>
      <c r="M13" s="229" t="s">
        <v>100</v>
      </c>
      <c r="N13" s="6">
        <v>3</v>
      </c>
      <c r="O13" s="123" t="s">
        <v>257</v>
      </c>
      <c r="P13" s="6" t="s">
        <v>29</v>
      </c>
      <c r="Q13" s="6" t="s">
        <v>29</v>
      </c>
      <c r="R13" s="19" t="s">
        <v>16</v>
      </c>
      <c r="S13" s="19" t="s">
        <v>10</v>
      </c>
      <c r="T13" s="175">
        <v>0.6</v>
      </c>
      <c r="U13" s="19" t="s">
        <v>20</v>
      </c>
      <c r="V13" s="19" t="s">
        <v>23</v>
      </c>
      <c r="W13" s="19" t="s">
        <v>26</v>
      </c>
      <c r="X13" s="76" t="s">
        <v>200</v>
      </c>
      <c r="Y13" s="177">
        <v>0.42</v>
      </c>
      <c r="Z13" s="186" t="s">
        <v>256</v>
      </c>
      <c r="AA13" s="177">
        <v>0.8</v>
      </c>
      <c r="AB13" s="74" t="s">
        <v>100</v>
      </c>
      <c r="AC13" s="183" t="s">
        <v>223</v>
      </c>
      <c r="AD13" s="171" t="s">
        <v>259</v>
      </c>
      <c r="AE13" s="7" t="s">
        <v>260</v>
      </c>
      <c r="AF13" s="6" t="s">
        <v>226</v>
      </c>
      <c r="AG13" s="184" t="s">
        <v>227</v>
      </c>
      <c r="AH13" s="6"/>
      <c r="AI13" s="6"/>
    </row>
    <row r="14" spans="1:39" ht="115.5" customHeight="1" x14ac:dyDescent="0.3">
      <c r="A14" s="6">
        <v>4</v>
      </c>
      <c r="B14" s="171"/>
      <c r="C14" s="7"/>
      <c r="D14" s="16"/>
      <c r="E14" s="16"/>
      <c r="F14" s="71"/>
      <c r="G14" s="7">
        <v>2</v>
      </c>
      <c r="H14" s="195"/>
      <c r="I14" s="8">
        <v>0.4</v>
      </c>
      <c r="J14" s="204"/>
      <c r="K14" s="220"/>
      <c r="L14" s="8">
        <v>0.6</v>
      </c>
      <c r="M14" s="230"/>
      <c r="N14" s="7">
        <v>4</v>
      </c>
      <c r="O14" s="124"/>
      <c r="P14" s="7" t="s">
        <v>29</v>
      </c>
      <c r="Q14" s="7" t="s">
        <v>29</v>
      </c>
      <c r="R14" s="19" t="s">
        <v>15</v>
      </c>
      <c r="S14" s="19" t="s">
        <v>11</v>
      </c>
      <c r="T14" s="175">
        <v>0.5</v>
      </c>
      <c r="U14" s="19" t="s">
        <v>20</v>
      </c>
      <c r="V14" s="19" t="s">
        <v>23</v>
      </c>
      <c r="W14" s="19" t="s">
        <v>26</v>
      </c>
      <c r="X14" s="178" t="s">
        <v>218</v>
      </c>
      <c r="Y14" s="168">
        <v>0.2</v>
      </c>
      <c r="Z14" s="76" t="s">
        <v>101</v>
      </c>
      <c r="AA14" s="168">
        <v>0.5</v>
      </c>
      <c r="AB14" s="76" t="s">
        <v>101</v>
      </c>
      <c r="AC14" s="183"/>
      <c r="AD14" s="7"/>
      <c r="AE14" s="7"/>
      <c r="AF14" s="7"/>
      <c r="AG14" s="184" t="s">
        <v>227</v>
      </c>
      <c r="AH14" s="7"/>
      <c r="AI14" s="7"/>
    </row>
    <row r="15" spans="1:39" ht="117" customHeight="1" x14ac:dyDescent="0.3">
      <c r="A15" s="6">
        <v>5</v>
      </c>
      <c r="B15" s="171"/>
      <c r="C15" s="81"/>
      <c r="D15" s="81"/>
      <c r="E15" s="81"/>
      <c r="F15" s="71"/>
      <c r="G15" s="7">
        <v>35</v>
      </c>
      <c r="H15" s="195"/>
      <c r="I15" s="8">
        <v>0.6</v>
      </c>
      <c r="J15" s="204"/>
      <c r="K15" s="220"/>
      <c r="L15" s="8">
        <v>0.4</v>
      </c>
      <c r="M15" s="226"/>
      <c r="N15" s="7">
        <v>5</v>
      </c>
      <c r="O15" s="124"/>
      <c r="P15" s="7"/>
      <c r="Q15" s="7"/>
      <c r="R15" s="7"/>
      <c r="S15" s="7"/>
      <c r="T15" s="7"/>
      <c r="U15" s="7"/>
      <c r="V15" s="7"/>
      <c r="W15" s="7"/>
      <c r="X15" s="7"/>
      <c r="Y15" s="120"/>
      <c r="Z15" s="7"/>
      <c r="AA15" s="120"/>
      <c r="AB15" s="7"/>
      <c r="AC15" s="183"/>
      <c r="AD15" s="7"/>
      <c r="AE15" s="7"/>
      <c r="AF15" s="7"/>
      <c r="AG15" s="184" t="s">
        <v>227</v>
      </c>
      <c r="AH15" s="7"/>
      <c r="AI15" s="7"/>
    </row>
    <row r="16" spans="1:39" ht="85.5" customHeight="1" x14ac:dyDescent="0.3">
      <c r="A16" s="6">
        <v>7</v>
      </c>
      <c r="B16" s="7"/>
      <c r="C16" s="7"/>
      <c r="D16" s="16"/>
      <c r="E16" s="119"/>
      <c r="F16" s="71"/>
      <c r="G16" s="7"/>
      <c r="H16" s="195"/>
      <c r="I16" s="7"/>
      <c r="J16" s="204"/>
      <c r="K16" s="220"/>
      <c r="L16" s="7"/>
      <c r="M16" s="226"/>
      <c r="N16" s="7"/>
      <c r="O16" s="7"/>
      <c r="P16" s="7"/>
      <c r="Q16" s="7"/>
      <c r="R16" s="7"/>
      <c r="S16" s="7"/>
      <c r="T16" s="7"/>
      <c r="U16" s="7"/>
      <c r="V16" s="7"/>
      <c r="W16" s="7"/>
      <c r="X16" s="7"/>
      <c r="Y16" s="7"/>
      <c r="Z16" s="7"/>
      <c r="AA16" s="120"/>
      <c r="AB16" s="7"/>
      <c r="AC16" s="183"/>
      <c r="AD16" s="7"/>
      <c r="AE16" s="7"/>
      <c r="AF16" s="7"/>
      <c r="AG16" s="184" t="s">
        <v>227</v>
      </c>
      <c r="AH16" s="7"/>
      <c r="AI16" s="7"/>
    </row>
    <row r="17" spans="1:35" ht="33" x14ac:dyDescent="0.3">
      <c r="A17" s="6">
        <v>8</v>
      </c>
      <c r="B17" s="7"/>
      <c r="C17" s="7"/>
      <c r="D17" s="7"/>
      <c r="E17" s="7"/>
      <c r="F17" s="71"/>
      <c r="G17" s="7"/>
      <c r="H17" s="195"/>
      <c r="I17" s="7"/>
      <c r="J17" s="204"/>
      <c r="K17" s="220"/>
      <c r="L17" s="7"/>
      <c r="M17" s="226"/>
      <c r="N17" s="7"/>
      <c r="O17" s="7"/>
      <c r="P17" s="7"/>
      <c r="Q17" s="7"/>
      <c r="R17" s="7"/>
      <c r="S17" s="7"/>
      <c r="T17" s="7"/>
      <c r="U17" s="7"/>
      <c r="V17" s="7"/>
      <c r="W17" s="7"/>
      <c r="X17" s="7"/>
      <c r="Y17" s="7"/>
      <c r="Z17" s="7"/>
      <c r="AA17" s="7"/>
      <c r="AB17" s="7"/>
      <c r="AC17" s="183"/>
      <c r="AD17" s="7"/>
      <c r="AE17" s="7"/>
      <c r="AF17" s="7"/>
      <c r="AG17" s="184" t="s">
        <v>227</v>
      </c>
      <c r="AH17" s="7"/>
      <c r="AI17" s="7"/>
    </row>
    <row r="18" spans="1:35" ht="33" x14ac:dyDescent="0.3">
      <c r="A18" s="6">
        <v>9</v>
      </c>
      <c r="B18" s="7"/>
      <c r="C18" s="7"/>
      <c r="D18" s="7"/>
      <c r="E18" s="7"/>
      <c r="F18" s="71"/>
      <c r="G18" s="7"/>
      <c r="H18" s="195"/>
      <c r="I18" s="7"/>
      <c r="J18" s="204"/>
      <c r="K18" s="220"/>
      <c r="L18" s="7"/>
      <c r="M18" s="226"/>
      <c r="N18" s="7"/>
      <c r="O18" s="7"/>
      <c r="P18" s="7"/>
      <c r="Q18" s="7"/>
      <c r="R18" s="7"/>
      <c r="S18" s="7"/>
      <c r="T18" s="7"/>
      <c r="U18" s="7"/>
      <c r="V18" s="7"/>
      <c r="W18" s="7"/>
      <c r="X18" s="7"/>
      <c r="Y18" s="7"/>
      <c r="Z18" s="7"/>
      <c r="AA18" s="7"/>
      <c r="AB18" s="7"/>
      <c r="AC18" s="7"/>
      <c r="AD18" s="7"/>
      <c r="AE18" s="7"/>
      <c r="AF18" s="7"/>
      <c r="AG18" s="184" t="s">
        <v>227</v>
      </c>
      <c r="AH18" s="7"/>
      <c r="AI18" s="7"/>
    </row>
    <row r="19" spans="1:35" ht="33" x14ac:dyDescent="0.3">
      <c r="A19" s="6">
        <v>10</v>
      </c>
      <c r="B19" s="7"/>
      <c r="C19" s="7"/>
      <c r="D19" s="7"/>
      <c r="E19" s="7"/>
      <c r="F19" s="71"/>
      <c r="G19" s="7"/>
      <c r="H19" s="195"/>
      <c r="I19" s="7"/>
      <c r="J19" s="204"/>
      <c r="K19" s="220"/>
      <c r="L19" s="7"/>
      <c r="M19" s="226"/>
      <c r="N19" s="7"/>
      <c r="O19" s="7"/>
      <c r="P19" s="7"/>
      <c r="Q19" s="7"/>
      <c r="R19" s="7"/>
      <c r="S19" s="7"/>
      <c r="T19" s="7"/>
      <c r="U19" s="7"/>
      <c r="V19" s="7"/>
      <c r="W19" s="7"/>
      <c r="X19" s="7"/>
      <c r="Y19" s="7"/>
      <c r="Z19" s="7"/>
      <c r="AA19" s="7"/>
      <c r="AB19" s="7"/>
      <c r="AC19" s="7"/>
      <c r="AD19" s="7"/>
      <c r="AE19" s="7"/>
      <c r="AF19" s="7"/>
      <c r="AG19" s="184" t="s">
        <v>227</v>
      </c>
      <c r="AH19" s="7"/>
      <c r="AI19" s="7"/>
    </row>
    <row r="20" spans="1:35" ht="33" x14ac:dyDescent="0.3">
      <c r="A20" s="6">
        <v>11</v>
      </c>
      <c r="B20" s="7"/>
      <c r="C20" s="7"/>
      <c r="D20" s="7"/>
      <c r="E20" s="7"/>
      <c r="F20" s="71"/>
      <c r="G20" s="7"/>
      <c r="H20" s="195"/>
      <c r="I20" s="7"/>
      <c r="J20" s="204"/>
      <c r="K20" s="220"/>
      <c r="L20" s="7"/>
      <c r="M20" s="226"/>
      <c r="N20" s="7"/>
      <c r="O20" s="7"/>
      <c r="P20" s="7"/>
      <c r="Q20" s="7"/>
      <c r="R20" s="7"/>
      <c r="S20" s="7"/>
      <c r="T20" s="7"/>
      <c r="U20" s="7"/>
      <c r="V20" s="7"/>
      <c r="W20" s="7"/>
      <c r="X20" s="7"/>
      <c r="Y20" s="7"/>
      <c r="Z20" s="7"/>
      <c r="AA20" s="7"/>
      <c r="AB20" s="7"/>
      <c r="AC20" s="7"/>
      <c r="AD20" s="7"/>
      <c r="AE20" s="7"/>
      <c r="AF20" s="7"/>
      <c r="AG20" s="184" t="s">
        <v>227</v>
      </c>
      <c r="AH20" s="7"/>
      <c r="AI20" s="7"/>
    </row>
    <row r="21" spans="1:35" ht="33" x14ac:dyDescent="0.3">
      <c r="A21" s="6">
        <v>12</v>
      </c>
      <c r="B21" s="7"/>
      <c r="C21" s="7"/>
      <c r="D21" s="7"/>
      <c r="E21" s="7"/>
      <c r="F21" s="71"/>
      <c r="G21" s="7"/>
      <c r="H21" s="195"/>
      <c r="I21" s="7"/>
      <c r="J21" s="204"/>
      <c r="K21" s="220"/>
      <c r="L21" s="7"/>
      <c r="M21" s="226"/>
      <c r="N21" s="7"/>
      <c r="O21" s="7"/>
      <c r="P21" s="7"/>
      <c r="Q21" s="7"/>
      <c r="R21" s="7"/>
      <c r="S21" s="7"/>
      <c r="T21" s="7"/>
      <c r="U21" s="7"/>
      <c r="V21" s="7"/>
      <c r="W21" s="7"/>
      <c r="X21" s="7"/>
      <c r="Y21" s="7"/>
      <c r="Z21" s="7"/>
      <c r="AA21" s="7"/>
      <c r="AB21" s="7"/>
      <c r="AC21" s="7"/>
      <c r="AD21" s="7"/>
      <c r="AE21" s="7"/>
      <c r="AF21" s="7"/>
      <c r="AG21" s="184" t="s">
        <v>227</v>
      </c>
      <c r="AH21" s="7"/>
      <c r="AI21" s="7"/>
    </row>
    <row r="22" spans="1:35" x14ac:dyDescent="0.3">
      <c r="H22" s="195"/>
      <c r="M22" s="11"/>
    </row>
    <row r="23" spans="1:35" x14ac:dyDescent="0.3">
      <c r="H23" s="195"/>
      <c r="M23" s="11"/>
    </row>
    <row r="24" spans="1:35" x14ac:dyDescent="0.3">
      <c r="H24" s="195"/>
      <c r="M24" s="11"/>
      <c r="AD24" s="1" t="s">
        <v>225</v>
      </c>
    </row>
    <row r="25" spans="1:35" x14ac:dyDescent="0.3">
      <c r="H25" s="202"/>
      <c r="M25" s="11"/>
    </row>
    <row r="26" spans="1:35" x14ac:dyDescent="0.3">
      <c r="AD26" s="1" t="s">
        <v>32</v>
      </c>
    </row>
    <row r="28" spans="1:35" ht="36" customHeight="1" x14ac:dyDescent="0.3">
      <c r="H28" s="521" t="s">
        <v>240</v>
      </c>
      <c r="I28" s="521"/>
      <c r="J28" s="207"/>
      <c r="K28" s="522" t="s">
        <v>261</v>
      </c>
      <c r="L28" s="522"/>
      <c r="M28" s="209" t="s">
        <v>265</v>
      </c>
      <c r="O28" s="233" t="s">
        <v>138</v>
      </c>
      <c r="AD28" s="1" t="s">
        <v>33</v>
      </c>
    </row>
    <row r="29" spans="1:35" x14ac:dyDescent="0.3">
      <c r="H29" s="196" t="s">
        <v>93</v>
      </c>
      <c r="I29" s="197">
        <v>0.2</v>
      </c>
      <c r="J29" s="227"/>
      <c r="K29" s="221" t="s">
        <v>172</v>
      </c>
      <c r="L29" s="197">
        <v>0.2</v>
      </c>
      <c r="M29" s="210" t="s">
        <v>102</v>
      </c>
      <c r="O29" s="231" t="s">
        <v>183</v>
      </c>
      <c r="AD29" s="1" t="s">
        <v>223</v>
      </c>
    </row>
    <row r="30" spans="1:35" ht="33" x14ac:dyDescent="0.3">
      <c r="H30" s="219" t="s">
        <v>94</v>
      </c>
      <c r="I30" s="197">
        <v>0.4</v>
      </c>
      <c r="J30" s="227"/>
      <c r="K30" s="222" t="s">
        <v>103</v>
      </c>
      <c r="L30" s="197">
        <v>0.4</v>
      </c>
      <c r="M30" s="211" t="s">
        <v>101</v>
      </c>
      <c r="O30" s="232" t="s">
        <v>184</v>
      </c>
      <c r="AD30" s="1" t="s">
        <v>224</v>
      </c>
    </row>
    <row r="31" spans="1:35" ht="33" x14ac:dyDescent="0.3">
      <c r="H31" s="198" t="s">
        <v>200</v>
      </c>
      <c r="I31" s="197">
        <v>0.6</v>
      </c>
      <c r="J31" s="227"/>
      <c r="K31" s="223" t="s">
        <v>101</v>
      </c>
      <c r="L31" s="197">
        <v>0.6</v>
      </c>
      <c r="M31" s="228" t="s">
        <v>100</v>
      </c>
      <c r="O31" s="232" t="s">
        <v>185</v>
      </c>
      <c r="AD31" s="1" t="s">
        <v>34</v>
      </c>
    </row>
    <row r="32" spans="1:35" ht="33" x14ac:dyDescent="0.3">
      <c r="H32" s="199" t="s">
        <v>7</v>
      </c>
      <c r="I32" s="197">
        <v>0.8</v>
      </c>
      <c r="J32" s="227"/>
      <c r="K32" s="224" t="s">
        <v>8</v>
      </c>
      <c r="L32" s="197">
        <v>0.8</v>
      </c>
      <c r="M32" s="213" t="s">
        <v>99</v>
      </c>
      <c r="O32" s="232" t="s">
        <v>186</v>
      </c>
    </row>
    <row r="33" spans="8:15" ht="33" x14ac:dyDescent="0.3">
      <c r="H33" s="200" t="s">
        <v>95</v>
      </c>
      <c r="I33" s="197">
        <v>1</v>
      </c>
      <c r="J33" s="227"/>
      <c r="K33" s="225" t="s">
        <v>104</v>
      </c>
      <c r="L33" s="197">
        <v>1</v>
      </c>
      <c r="M33" s="208"/>
      <c r="O33" s="232" t="s">
        <v>187</v>
      </c>
    </row>
    <row r="34" spans="8:15" ht="18" x14ac:dyDescent="0.3">
      <c r="O34" s="234" t="s">
        <v>96</v>
      </c>
    </row>
    <row r="35" spans="8:15" ht="33" x14ac:dyDescent="0.3">
      <c r="O35" s="231" t="s">
        <v>188</v>
      </c>
    </row>
    <row r="36" spans="8:15" ht="49.5" x14ac:dyDescent="0.3">
      <c r="O36" s="232" t="s">
        <v>189</v>
      </c>
    </row>
    <row r="37" spans="8:15" ht="33" x14ac:dyDescent="0.3">
      <c r="O37" s="232" t="s">
        <v>190</v>
      </c>
    </row>
    <row r="38" spans="8:15" ht="66" x14ac:dyDescent="0.3">
      <c r="O38" s="232" t="s">
        <v>191</v>
      </c>
    </row>
    <row r="39" spans="8:15" ht="49.5" x14ac:dyDescent="0.3">
      <c r="O39" s="232" t="s">
        <v>192</v>
      </c>
    </row>
  </sheetData>
  <mergeCells count="54">
    <mergeCell ref="I10:I11"/>
    <mergeCell ref="K10:K11"/>
    <mergeCell ref="L10:L11"/>
    <mergeCell ref="M10:M11"/>
    <mergeCell ref="H28:I28"/>
    <mergeCell ref="K28:L28"/>
    <mergeCell ref="J10:J11"/>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P8:Q8"/>
    <mergeCell ref="R8:W8"/>
    <mergeCell ref="X8:X9"/>
    <mergeCell ref="Y8:Y9"/>
    <mergeCell ref="Z8:Z9"/>
    <mergeCell ref="K8:K9"/>
    <mergeCell ref="L8:L9"/>
    <mergeCell ref="M8:M9"/>
    <mergeCell ref="N8:N9"/>
    <mergeCell ref="O8:O9"/>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A4:B4"/>
    <mergeCell ref="A5:B5"/>
    <mergeCell ref="C5:N5"/>
    <mergeCell ref="A6:B6"/>
    <mergeCell ref="C6:N6"/>
  </mergeCells>
  <conditionalFormatting sqref="I10">
    <cfRule type="cellIs" dxfId="290"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8" operator="equal" id="{FFE37E8B-7ACB-4707-96D8-BB4564FC1698}">
            <xm:f>'Tabla probabiidad'!$B$5</xm:f>
            <x14:dxf>
              <fill>
                <patternFill>
                  <fgColor theme="6"/>
                </patternFill>
              </fill>
            </x14:dxf>
          </x14:cfRule>
          <x14:cfRule type="cellIs" priority="69" operator="equal" id="{8AB90ECF-6D51-437C-8A9F-FE322D8E9879}">
            <xm:f>'Tabla probabiidad'!$B$5</xm:f>
            <x14:dxf>
              <fill>
                <patternFill>
                  <fgColor rgb="FF92D050"/>
                  <bgColor theme="6" tint="0.59996337778862885"/>
                </patternFill>
              </fill>
            </x14:dxf>
          </x14:cfRule>
          <x14:cfRule type="containsText" priority="67" operator="containsText" id="{18262652-3333-4566-AB87-67B1686423F0}">
            <xm:f>NOT(ISERROR(SEARCH($H$30,H10)))</xm:f>
            <xm:f>$H$30</xm:f>
            <x14:dxf>
              <fill>
                <patternFill>
                  <bgColor theme="0" tint="-0.14996795556505021"/>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3" operator="containsText" id="{20FB452A-601E-4C2C-B6FD-1E4EE35A7138}">
            <xm:f>NOT(ISERROR(SEARCH($H$29,H10)))</xm:f>
            <xm:f>$H$29</xm:f>
            <x14:dxf>
              <fill>
                <patternFill>
                  <fgColor rgb="FF92D050"/>
                  <bgColor rgb="FF92D050"/>
                </patternFill>
              </fill>
            </x14:dxf>
          </x14:cfRule>
          <xm:sqref>H10</xm:sqref>
        </x14:conditionalFormatting>
        <x14:conditionalFormatting xmlns:xm="http://schemas.microsoft.com/office/excel/2006/main">
          <x14:cfRule type="cellIs" priority="62" operator="equal" id="{4EB0429D-B6C4-4AEE-B906-51C973D72E46}">
            <xm:f>'Tabla probabiidad'!$B$5</xm:f>
            <x14:dxf>
              <fill>
                <patternFill>
                  <fgColor rgb="FF92D050"/>
                  <bgColor theme="6" tint="0.59996337778862885"/>
                </patternFill>
              </fill>
            </x14:dxf>
          </x14:cfRule>
          <x14:cfRule type="containsText" priority="60" operator="containsText" id="{2F17051E-2FE8-4A2D-AC3B-A509DF68A3F8}">
            <xm:f>NOT(ISERROR(SEARCH($H$30,H12)))</xm:f>
            <xm:f>$H$30</xm:f>
            <x14:dxf>
              <fill>
                <patternFill>
                  <bgColor rgb="FF00B050"/>
                </patternFill>
              </fill>
            </x14:dxf>
          </x14:cfRule>
          <xm:sqref>H12</xm:sqref>
        </x14:conditionalFormatting>
        <x14:conditionalFormatting xmlns:xm="http://schemas.microsoft.com/office/excel/2006/main">
          <x14:cfRule type="containsText" priority="45" operator="containsText" id="{5AC35C33-CA40-45BD-B2FA-BA5B68D7B550}">
            <xm:f>NOT(ISERROR(SEARCH($H$31,H12)))</xm:f>
            <xm:f>$H$31</xm:f>
            <x14:dxf>
              <fill>
                <patternFill>
                  <fgColor rgb="FFFFC000"/>
                  <bgColor rgb="FFFFC000"/>
                </patternFill>
              </fill>
            </x14:dxf>
          </x14:cfRule>
          <x14:cfRule type="containsText" priority="43" operator="containsText" id="{4E84ADB8-0E4F-4180-8382-F54B5E54D217}">
            <xm:f>NOT(ISERROR(SEARCH($H$33,H12)))</xm:f>
            <xm:f>$H$33</xm:f>
            <x14:dxf>
              <fill>
                <patternFill>
                  <bgColor rgb="FFFF0000"/>
                </patternFill>
              </fill>
            </x14:dxf>
          </x14:cfRule>
          <x14:cfRule type="containsText" priority="44" operator="containsText" id="{A0C2ADD0-2138-4FFF-A8E6-635B57206253}">
            <xm:f>NOT(ISERROR(SEARCH($H$32,H12)))</xm:f>
            <xm:f>$H$32</xm:f>
            <x14:dxf>
              <fill>
                <patternFill>
                  <fgColor rgb="FFFFFF00"/>
                  <bgColor rgb="FFFFFF00"/>
                </patternFill>
              </fill>
            </x14:dxf>
          </x14:cfRule>
          <x14:cfRule type="containsText" priority="42" operator="containsText" id="{E8DD611D-F308-4597-B44C-1ECB8AB1BF7F}">
            <xm:f>NOT(ISERROR(SEARCH($H$29,H12)))</xm:f>
            <xm:f>$H$29</xm:f>
            <x14:dxf>
              <fill>
                <patternFill>
                  <fgColor rgb="FF92D050"/>
                  <bgColor rgb="FF92D050"/>
                </patternFill>
              </fill>
            </x14:dxf>
          </x14:cfRule>
          <x14:cfRule type="cellIs" priority="47" operator="equal" id="{F5879FAD-4A54-4E0A-81C1-36C4CBCA0071}">
            <xm:f>'Tabla probabiidad'!$B$5</xm:f>
            <x14:dxf>
              <fill>
                <patternFill>
                  <fgColor theme="6"/>
                </patternFill>
              </fill>
            </x14:dxf>
          </x14:cfRule>
          <xm:sqref>H12:H25</xm:sqref>
        </x14:conditionalFormatting>
        <x14:conditionalFormatting xmlns:xm="http://schemas.microsoft.com/office/excel/2006/main">
          <x14:cfRule type="cellIs" priority="48" operator="equal" id="{5AD1F01B-5915-4E41-B78E-AE0368A18602}">
            <xm:f>'Tabla probabiidad'!$B$5</xm:f>
            <x14:dxf>
              <fill>
                <patternFill>
                  <fgColor rgb="FF92D050"/>
                  <bgColor theme="6" tint="0.59996337778862885"/>
                </patternFill>
              </fill>
            </x14:dxf>
          </x14:cfRule>
          <x14:cfRule type="containsText" priority="46" operator="containsText" id="{A297ABD5-0347-4237-B458-79A2EE3F779D}">
            <xm:f>NOT(ISERROR(SEARCH($H$30,H13)))</xm:f>
            <xm:f>$H$30</xm:f>
            <x14:dxf>
              <fill>
                <patternFill>
                  <bgColor theme="0" tint="-0.14996795556505021"/>
                </patternFill>
              </fill>
            </x14:dxf>
          </x14:cfRule>
          <xm:sqref>H13:H25</xm:sqref>
        </x14:conditionalFormatting>
        <x14:conditionalFormatting xmlns:xm="http://schemas.microsoft.com/office/excel/2006/main">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4" operator="containsText" id="{3F829F62-BB45-481E-8A5A-88F983A6C0F1}">
            <xm:f>NOT(ISERROR(SEARCH($K$30,K10)))</xm:f>
            <xm:f>$K$30</xm:f>
            <x14:dxf>
              <fill>
                <patternFill>
                  <bgColor rgb="FF00B050"/>
                </patternFill>
              </fill>
            </x14:dxf>
          </x14:cfRule>
          <x14:cfRule type="containsText" priority="35" operator="containsText" id="{AF2D58FA-E051-4629-BF64-A3630973A4AC}">
            <xm:f>NOT(ISERROR(SEARCH($K$29,K10)))</xm:f>
            <xm:f>$K$29</xm:f>
            <x14:dxf>
              <fill>
                <patternFill>
                  <bgColor rgb="FF92D050"/>
                </patternFill>
              </fill>
            </x14:dxf>
          </x14:cfRule>
          <x14:cfRule type="containsText" priority="33" operator="containsText" id="{A693CD64-BC3A-40F2-8EA3-16EB550D5407}">
            <xm:f>NOT(ISERROR(SEARCH($K$31,K10)))</xm:f>
            <xm:f>$K$31</xm:f>
            <x14:dxf>
              <fill>
                <patternFill>
                  <bgColor rgb="FFFFFF00"/>
                </patternFill>
              </fill>
            </x14:dxf>
          </x14:cfRule>
          <xm:sqref>K10</xm:sqref>
        </x14:conditionalFormatting>
        <x14:conditionalFormatting xmlns:xm="http://schemas.microsoft.com/office/excel/2006/main">
          <x14:cfRule type="containsText" priority="25" operator="containsText" id="{8955CE7B-742C-48B4-8D33-D3378DBC7C0B}">
            <xm:f>NOT(ISERROR(SEARCH($K$29,K12)))</xm:f>
            <xm:f>$K$29</xm:f>
            <x14:dxf>
              <fill>
                <patternFill>
                  <bgColor rgb="FF92D050"/>
                </patternFill>
              </fill>
            </x14:dxf>
          </x14:cfRule>
          <x14:cfRule type="containsText" priority="24" operator="containsText" id="{CD65F568-42A7-4DFE-9B92-B1197E2A1C49}">
            <xm:f>NOT(ISERROR(SEARCH($K$30,K12)))</xm:f>
            <xm:f>$K$30</xm:f>
            <x14:dxf>
              <fill>
                <patternFill>
                  <bgColor rgb="FF00B050"/>
                </patternFill>
              </fill>
            </x14:dxf>
          </x14:cfRule>
          <x14:cfRule type="containsText" priority="23" operator="containsText" id="{75009B0F-0957-4405-9C14-DFC4DDC10F4A}">
            <xm:f>NOT(ISERROR(SEARCH($K$31,K12)))</xm:f>
            <xm:f>$K$31</xm:f>
            <x14:dxf>
              <fill>
                <patternFill>
                  <bgColor rgb="FFFFFF00"/>
                </patternFill>
              </fill>
            </x14:dxf>
          </x14:cfRule>
          <x14:cfRule type="containsText" priority="22" operator="containsText" id="{F6615BB2-6C34-4EFA-AFC6-5754F3939F49}">
            <xm:f>NOT(ISERROR(SEARCH($K$32,K12)))</xm:f>
            <xm:f>$K$32</xm:f>
            <x14:dxf>
              <fill>
                <patternFill>
                  <bgColor rgb="FFFFC000"/>
                </patternFill>
              </fill>
            </x14:dxf>
          </x14:cfRule>
          <x14:cfRule type="containsText" priority="21" operator="containsText" id="{52BC01AC-CE79-4BB2-85FA-AD0A2B7DE654}">
            <xm:f>NOT(ISERROR(SEARCH($K$33,K12)))</xm:f>
            <xm:f>$K$33</xm:f>
            <x14:dxf>
              <fill>
                <patternFill>
                  <bgColor rgb="FFFF0000"/>
                </patternFill>
              </fill>
            </x14:dxf>
          </x14:cfRule>
          <xm:sqref>K12:K21</xm:sqref>
        </x14:conditionalFormatting>
        <x14:conditionalFormatting xmlns:xm="http://schemas.microsoft.com/office/excel/2006/main">
          <x14:cfRule type="containsText" priority="17" operator="containsText" id="{2FE0AB57-9641-4445-8C6D-9C45CAB3FFEB}">
            <xm:f>NOT(ISERROR(SEARCH($M$32,M10)))</xm:f>
            <xm:f>$M$32</xm:f>
            <x14:dxf>
              <fill>
                <patternFill>
                  <bgColor rgb="FFFF000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20" operator="containsText" id="{DE45FAC9-8588-4BED-8F94-3B0C4F30FE60}">
            <xm:f>NOT(ISERROR(SEARCH($M$29,M10)))</xm:f>
            <xm:f>$M$29</xm:f>
            <x14:dxf>
              <fill>
                <patternFill>
                  <bgColor rgb="FF92D050"/>
                </patternFill>
              </fill>
            </x14:dxf>
          </x14:cfRule>
          <x14:cfRule type="containsText" priority="18" operator="containsText" id="{01B835FB-023F-48D7-A1F1-A50C0E63A67E}">
            <xm:f>NOT(ISERROR(SEARCH($M$31,M10)))</xm:f>
            <xm:f>$M$31</xm:f>
            <x14:dxf>
              <fill>
                <patternFill>
                  <bgColor rgb="FFC00000"/>
                </patternFill>
              </fill>
            </x14:dxf>
          </x14:cfRule>
          <xm:sqref>M10</xm:sqref>
        </x14:conditionalFormatting>
        <x14:conditionalFormatting xmlns:xm="http://schemas.microsoft.com/office/excel/2006/main">
          <x14:cfRule type="containsText" priority="6" operator="containsText" id="{8B6AEABB-6E80-4066-B816-3290935C8250}">
            <xm:f>NOT(ISERROR(SEARCH($M$31,M12)))</xm:f>
            <xm:f>$M$31</xm:f>
            <x14:dxf>
              <fill>
                <patternFill>
                  <bgColor rgb="FFC0000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8" operator="containsText" id="{E438D143-182F-4E15-A812-D8FCA7CA3E6A}">
            <xm:f>NOT(ISERROR(SEARCH($M$29,M12)))</xm:f>
            <xm:f>$M$29</xm:f>
            <x14:dxf>
              <fill>
                <patternFill>
                  <bgColor rgb="FF92D050"/>
                </patternFill>
              </fill>
            </x14:dxf>
          </x14:cfRule>
          <x14:cfRule type="containsText" priority="5" operator="containsText" id="{9C3561A3-73A6-4616-AD14-D48A1B7F24A7}">
            <xm:f>NOT(ISERROR(SEARCH($M$32,M12)))</xm:f>
            <xm:f>$M$32</xm:f>
            <x14:dxf>
              <fill>
                <patternFill>
                  <bgColor rgb="FFFF000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1:AP59"/>
  <sheetViews>
    <sheetView topLeftCell="A7" zoomScaleNormal="100" workbookViewId="0">
      <selection activeCell="B7" sqref="B7:B8"/>
    </sheetView>
  </sheetViews>
  <sheetFormatPr baseColWidth="10" defaultColWidth="11.42578125" defaultRowHeight="16.5" x14ac:dyDescent="0.3"/>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3" width="18.42578125" style="1" customWidth="1"/>
    <col min="34" max="34" width="21" style="1" customWidth="1"/>
    <col min="35" max="16384" width="11.42578125" style="1"/>
  </cols>
  <sheetData>
    <row r="1" spans="1:42" ht="18" x14ac:dyDescent="0.3">
      <c r="B1" s="75" t="s">
        <v>709</v>
      </c>
    </row>
    <row r="2" spans="1:42" x14ac:dyDescent="0.3">
      <c r="B2" s="10"/>
    </row>
    <row r="3" spans="1:42" x14ac:dyDescent="0.3">
      <c r="B3" s="10"/>
    </row>
    <row r="4" spans="1:42" x14ac:dyDescent="0.3">
      <c r="A4" s="456" t="s">
        <v>45</v>
      </c>
      <c r="B4" s="457"/>
      <c r="C4" s="118" t="s">
        <v>710</v>
      </c>
      <c r="D4" s="12"/>
      <c r="E4" s="12"/>
      <c r="F4" s="13"/>
      <c r="G4" s="13"/>
      <c r="H4" s="13"/>
      <c r="I4" s="13"/>
      <c r="J4" s="13"/>
      <c r="K4" s="13"/>
      <c r="L4" s="15"/>
      <c r="M4" s="11"/>
      <c r="N4" s="11"/>
      <c r="O4" s="11"/>
      <c r="P4" s="11"/>
      <c r="Q4" s="11"/>
      <c r="R4" s="11"/>
      <c r="S4" s="11"/>
      <c r="T4" s="11"/>
      <c r="U4" s="11"/>
      <c r="V4" s="11"/>
      <c r="W4" s="11"/>
      <c r="X4" s="11"/>
      <c r="Y4" s="11"/>
      <c r="Z4" s="11"/>
      <c r="AA4" s="11"/>
      <c r="AB4" s="11"/>
      <c r="AC4" s="11"/>
      <c r="AD4" s="11"/>
      <c r="AE4" s="11"/>
      <c r="AF4" s="399"/>
      <c r="AG4" s="11"/>
      <c r="AH4" s="11"/>
    </row>
    <row r="5" spans="1:42" ht="29.1" customHeight="1" x14ac:dyDescent="0.3">
      <c r="A5" s="456" t="s">
        <v>47</v>
      </c>
      <c r="B5" s="457"/>
      <c r="C5" s="504" t="s">
        <v>711</v>
      </c>
      <c r="D5" s="505"/>
      <c r="E5" s="505"/>
      <c r="F5" s="505"/>
      <c r="G5" s="505"/>
      <c r="H5" s="505"/>
      <c r="I5" s="505"/>
      <c r="J5" s="505"/>
      <c r="K5" s="505"/>
      <c r="L5" s="506"/>
      <c r="M5" s="11"/>
      <c r="N5" s="11"/>
      <c r="O5" s="11"/>
      <c r="P5" s="11"/>
      <c r="Q5" s="11"/>
      <c r="R5" s="11"/>
      <c r="S5" s="11"/>
      <c r="T5" s="11"/>
      <c r="U5" s="11"/>
      <c r="V5" s="11"/>
      <c r="W5" s="11"/>
      <c r="X5" s="11"/>
      <c r="Y5" s="11"/>
      <c r="Z5" s="11"/>
      <c r="AA5" s="11"/>
      <c r="AB5" s="11"/>
      <c r="AC5" s="11"/>
      <c r="AD5" s="11"/>
      <c r="AE5" s="11"/>
      <c r="AF5" s="399"/>
      <c r="AG5" s="11"/>
      <c r="AH5" s="11"/>
    </row>
    <row r="6" spans="1:42" ht="32.25" customHeight="1" x14ac:dyDescent="0.3">
      <c r="A6" s="456" t="s">
        <v>46</v>
      </c>
      <c r="B6" s="457"/>
      <c r="C6" s="504" t="s">
        <v>712</v>
      </c>
      <c r="D6" s="505"/>
      <c r="E6" s="505"/>
      <c r="F6" s="505"/>
      <c r="G6" s="505"/>
      <c r="H6" s="505"/>
      <c r="I6" s="505"/>
      <c r="J6" s="505"/>
      <c r="K6" s="505"/>
      <c r="L6" s="506"/>
      <c r="M6" s="11"/>
      <c r="N6" s="11"/>
      <c r="O6" s="11"/>
      <c r="P6" s="11"/>
      <c r="Q6" s="11"/>
      <c r="R6" s="11"/>
      <c r="S6" s="11"/>
      <c r="T6" s="11"/>
      <c r="U6" s="11"/>
      <c r="V6" s="11"/>
      <c r="W6" s="11"/>
      <c r="X6" s="11"/>
      <c r="Y6" s="11"/>
      <c r="Z6" s="11"/>
      <c r="AA6" s="11"/>
      <c r="AB6" s="11"/>
      <c r="AC6" s="11"/>
      <c r="AD6" s="11"/>
      <c r="AE6" s="11"/>
      <c r="AF6" s="399"/>
      <c r="AG6" s="11"/>
      <c r="AH6" s="11"/>
    </row>
    <row r="7" spans="1:42" ht="16.5" customHeight="1" x14ac:dyDescent="0.3">
      <c r="A7" s="507" t="s">
        <v>0</v>
      </c>
      <c r="B7" s="509" t="s">
        <v>151</v>
      </c>
      <c r="C7" s="510" t="s">
        <v>713</v>
      </c>
      <c r="D7" s="510" t="s">
        <v>14</v>
      </c>
      <c r="E7" s="511" t="s">
        <v>714</v>
      </c>
      <c r="F7" s="512" t="s">
        <v>715</v>
      </c>
      <c r="G7" s="513" t="s">
        <v>35</v>
      </c>
      <c r="H7" s="486" t="s">
        <v>5</v>
      </c>
      <c r="I7" s="514" t="s">
        <v>48</v>
      </c>
      <c r="J7" s="486" t="s">
        <v>5</v>
      </c>
      <c r="K7" s="510" t="s">
        <v>50</v>
      </c>
      <c r="L7" s="492" t="s">
        <v>12</v>
      </c>
      <c r="M7" s="472" t="s">
        <v>716</v>
      </c>
      <c r="N7" s="472" t="s">
        <v>13</v>
      </c>
      <c r="O7" s="472"/>
      <c r="P7" s="458" t="s">
        <v>9</v>
      </c>
      <c r="Q7" s="515"/>
      <c r="R7" s="515"/>
      <c r="S7" s="515"/>
      <c r="T7" s="515"/>
      <c r="U7" s="459"/>
      <c r="V7" s="487" t="s">
        <v>717</v>
      </c>
      <c r="W7" s="542"/>
      <c r="X7" s="487" t="s">
        <v>718</v>
      </c>
      <c r="Y7" s="542"/>
      <c r="Z7" s="491" t="s">
        <v>199</v>
      </c>
      <c r="AA7" s="492" t="s">
        <v>31</v>
      </c>
      <c r="AB7" s="472" t="s">
        <v>719</v>
      </c>
      <c r="AC7" s="472" t="s">
        <v>36</v>
      </c>
      <c r="AD7" s="472" t="s">
        <v>37</v>
      </c>
      <c r="AE7" s="472" t="s">
        <v>38</v>
      </c>
      <c r="AF7" s="472" t="s">
        <v>40</v>
      </c>
      <c r="AG7" s="472" t="s">
        <v>39</v>
      </c>
      <c r="AH7" s="472" t="s">
        <v>41</v>
      </c>
    </row>
    <row r="8" spans="1:42" s="4" customFormat="1" ht="78.75" customHeight="1" x14ac:dyDescent="0.25">
      <c r="A8" s="508"/>
      <c r="B8" s="509"/>
      <c r="C8" s="472"/>
      <c r="D8" s="472"/>
      <c r="E8" s="509"/>
      <c r="F8" s="510"/>
      <c r="G8" s="510"/>
      <c r="H8" s="454"/>
      <c r="I8" s="454"/>
      <c r="J8" s="454"/>
      <c r="K8" s="472"/>
      <c r="L8" s="493"/>
      <c r="M8" s="472"/>
      <c r="N8" s="117" t="s">
        <v>4</v>
      </c>
      <c r="O8" s="117" t="s">
        <v>2</v>
      </c>
      <c r="P8" s="9" t="s">
        <v>14</v>
      </c>
      <c r="Q8" s="9" t="s">
        <v>18</v>
      </c>
      <c r="R8" s="9" t="s">
        <v>30</v>
      </c>
      <c r="S8" s="9" t="s">
        <v>19</v>
      </c>
      <c r="T8" s="9" t="s">
        <v>22</v>
      </c>
      <c r="U8" s="9" t="s">
        <v>25</v>
      </c>
      <c r="V8" s="488"/>
      <c r="W8" s="543"/>
      <c r="X8" s="488"/>
      <c r="Y8" s="543"/>
      <c r="Z8" s="491"/>
      <c r="AA8" s="493"/>
      <c r="AB8" s="472"/>
      <c r="AC8" s="472"/>
      <c r="AD8" s="472"/>
      <c r="AE8" s="472"/>
      <c r="AF8" s="472"/>
      <c r="AG8" s="472"/>
      <c r="AH8" s="472"/>
      <c r="AI8" s="77"/>
      <c r="AJ8" s="77"/>
      <c r="AK8" s="77"/>
      <c r="AL8" s="77"/>
      <c r="AM8" s="77"/>
      <c r="AN8" s="77"/>
      <c r="AO8" s="77"/>
      <c r="AP8" s="77"/>
    </row>
    <row r="9" spans="1:42" s="3" customFormat="1" ht="117.6" customHeight="1" x14ac:dyDescent="0.25">
      <c r="A9" s="525">
        <v>1</v>
      </c>
      <c r="B9" s="481" t="s">
        <v>720</v>
      </c>
      <c r="C9" s="561" t="s">
        <v>721</v>
      </c>
      <c r="D9" s="463" t="s">
        <v>722</v>
      </c>
      <c r="E9" s="463" t="s">
        <v>723</v>
      </c>
      <c r="F9" s="71" t="s">
        <v>724</v>
      </c>
      <c r="G9" s="538" t="s">
        <v>93</v>
      </c>
      <c r="H9" s="470">
        <f t="shared" ref="H9" si="0">IF(G9="MUY BAJA",20%,IF(G9="BAJA",40%,IF(G9="MEDIA",60%,IF(G9="ALTA",80%,IF(G9="MUY ALTA",100%,IF(G9="",""))))))</f>
        <v>0.2</v>
      </c>
      <c r="I9" s="554" t="s">
        <v>8</v>
      </c>
      <c r="J9" s="470">
        <f>IF(I9="LEVE",20%,IF(I9="MENOR",40%,IF(I9="MODERADO",60%,IF(I9="MAYOR",80%,IF(I9="CATASTROFICO",100%,IF(G9="",""))))))</f>
        <v>0.8</v>
      </c>
      <c r="K9" s="555" t="s">
        <v>100</v>
      </c>
      <c r="L9" s="6" t="s">
        <v>725</v>
      </c>
      <c r="M9" s="71" t="s">
        <v>693</v>
      </c>
      <c r="N9" s="71" t="s">
        <v>29</v>
      </c>
      <c r="O9" s="6" t="s">
        <v>29</v>
      </c>
      <c r="P9" s="19" t="s">
        <v>15</v>
      </c>
      <c r="Q9" s="19" t="s">
        <v>11</v>
      </c>
      <c r="R9" s="250">
        <f>[12]ValoraciónControles!F14</f>
        <v>0.5</v>
      </c>
      <c r="S9" s="19" t="s">
        <v>21</v>
      </c>
      <c r="T9" s="19" t="s">
        <v>23</v>
      </c>
      <c r="U9" s="19" t="s">
        <v>27</v>
      </c>
      <c r="V9" s="558" t="s">
        <v>93</v>
      </c>
      <c r="W9" s="168">
        <v>0.1</v>
      </c>
      <c r="X9" s="544" t="s">
        <v>8</v>
      </c>
      <c r="Y9" s="168">
        <f>IF(X9="LEVE",20%,IF(X9="MENOR",40%,IF(X9="MODERADO",60%,IF(X9="MAYOR",80%,IF(X9="CATASTROFICO",100%,IF(X9="",""))))))</f>
        <v>0.8</v>
      </c>
      <c r="Z9" s="547" t="s">
        <v>100</v>
      </c>
      <c r="AA9" s="183" t="s">
        <v>32</v>
      </c>
      <c r="AB9" s="16" t="s">
        <v>726</v>
      </c>
      <c r="AC9" s="16" t="s">
        <v>727</v>
      </c>
      <c r="AD9" s="71" t="s">
        <v>607</v>
      </c>
      <c r="AE9" s="400">
        <v>44774</v>
      </c>
      <c r="AF9" s="401" t="s">
        <v>728</v>
      </c>
      <c r="AG9" s="7"/>
      <c r="AH9" s="6"/>
    </row>
    <row r="10" spans="1:42" ht="114.75" x14ac:dyDescent="0.3">
      <c r="A10" s="553"/>
      <c r="B10" s="530"/>
      <c r="C10" s="562"/>
      <c r="D10" s="464"/>
      <c r="E10" s="464"/>
      <c r="F10" s="463" t="s">
        <v>729</v>
      </c>
      <c r="G10" s="539"/>
      <c r="H10" s="541"/>
      <c r="I10" s="551"/>
      <c r="J10" s="541"/>
      <c r="K10" s="556"/>
      <c r="L10" s="6" t="s">
        <v>730</v>
      </c>
      <c r="M10" s="389" t="s">
        <v>731</v>
      </c>
      <c r="N10" s="6" t="s">
        <v>29</v>
      </c>
      <c r="O10" s="6" t="s">
        <v>29</v>
      </c>
      <c r="P10" s="19" t="s">
        <v>15</v>
      </c>
      <c r="Q10" s="19" t="s">
        <v>10</v>
      </c>
      <c r="R10" s="250">
        <f>[12]ValoraciónControles!F29</f>
        <v>0.4</v>
      </c>
      <c r="S10" s="19" t="s">
        <v>20</v>
      </c>
      <c r="T10" s="19" t="s">
        <v>23</v>
      </c>
      <c r="U10" s="19" t="s">
        <v>26</v>
      </c>
      <c r="V10" s="559"/>
      <c r="W10" s="168">
        <v>0.04</v>
      </c>
      <c r="X10" s="545"/>
      <c r="Y10" s="168">
        <v>0.8</v>
      </c>
      <c r="Z10" s="548"/>
      <c r="AA10" s="183" t="s">
        <v>32</v>
      </c>
      <c r="AB10" s="16" t="s">
        <v>732</v>
      </c>
      <c r="AC10" s="16" t="s">
        <v>733</v>
      </c>
      <c r="AD10" s="71" t="s">
        <v>734</v>
      </c>
      <c r="AE10" s="400">
        <v>44774</v>
      </c>
      <c r="AF10" s="401" t="s">
        <v>728</v>
      </c>
      <c r="AG10" s="6"/>
      <c r="AH10" s="6"/>
    </row>
    <row r="11" spans="1:42" ht="104.45" customHeight="1" x14ac:dyDescent="0.3">
      <c r="A11" s="553"/>
      <c r="B11" s="530"/>
      <c r="C11" s="562"/>
      <c r="D11" s="464"/>
      <c r="E11" s="464"/>
      <c r="F11" s="465"/>
      <c r="G11" s="539"/>
      <c r="H11" s="541"/>
      <c r="I11" s="551"/>
      <c r="J11" s="541"/>
      <c r="K11" s="556"/>
      <c r="L11" s="6" t="s">
        <v>735</v>
      </c>
      <c r="M11" s="389" t="s">
        <v>736</v>
      </c>
      <c r="N11" s="6" t="s">
        <v>29</v>
      </c>
      <c r="O11" s="6" t="s">
        <v>29</v>
      </c>
      <c r="P11" s="19" t="s">
        <v>15</v>
      </c>
      <c r="Q11" s="19" t="s">
        <v>10</v>
      </c>
      <c r="R11" s="250">
        <v>0.4</v>
      </c>
      <c r="S11" s="19" t="s">
        <v>21</v>
      </c>
      <c r="T11" s="19" t="s">
        <v>23</v>
      </c>
      <c r="U11" s="19" t="s">
        <v>28</v>
      </c>
      <c r="V11" s="559"/>
      <c r="W11" s="168">
        <v>1.6E-2</v>
      </c>
      <c r="X11" s="545"/>
      <c r="Y11" s="168">
        <v>0.8</v>
      </c>
      <c r="Z11" s="548"/>
      <c r="AA11" s="183" t="s">
        <v>32</v>
      </c>
      <c r="AB11" s="16" t="s">
        <v>737</v>
      </c>
      <c r="AC11" s="16" t="s">
        <v>738</v>
      </c>
      <c r="AD11" s="71" t="s">
        <v>607</v>
      </c>
      <c r="AE11" s="400">
        <v>44774</v>
      </c>
      <c r="AF11" s="71" t="s">
        <v>739</v>
      </c>
      <c r="AG11" s="6"/>
      <c r="AH11" s="6"/>
    </row>
    <row r="12" spans="1:42" ht="127.5" x14ac:dyDescent="0.3">
      <c r="A12" s="553"/>
      <c r="B12" s="530"/>
      <c r="C12" s="562"/>
      <c r="D12" s="464"/>
      <c r="E12" s="464"/>
      <c r="F12" s="71" t="s">
        <v>740</v>
      </c>
      <c r="G12" s="539"/>
      <c r="H12" s="541"/>
      <c r="I12" s="551"/>
      <c r="J12" s="541"/>
      <c r="K12" s="556"/>
      <c r="L12" s="6" t="s">
        <v>741</v>
      </c>
      <c r="M12" s="389" t="s">
        <v>696</v>
      </c>
      <c r="N12" s="6" t="s">
        <v>29</v>
      </c>
      <c r="O12" s="6" t="s">
        <v>29</v>
      </c>
      <c r="P12" s="19" t="s">
        <v>15</v>
      </c>
      <c r="Q12" s="19" t="s">
        <v>10</v>
      </c>
      <c r="R12" s="250">
        <f>[12]ValoraciónControles!F44</f>
        <v>0.4</v>
      </c>
      <c r="S12" s="19" t="s">
        <v>20</v>
      </c>
      <c r="T12" s="19" t="s">
        <v>23</v>
      </c>
      <c r="U12" s="19" t="s">
        <v>26</v>
      </c>
      <c r="V12" s="559"/>
      <c r="W12" s="175">
        <v>8.0000000000000002E-3</v>
      </c>
      <c r="X12" s="545"/>
      <c r="Y12" s="168">
        <v>0.8</v>
      </c>
      <c r="Z12" s="548"/>
      <c r="AA12" s="183" t="s">
        <v>32</v>
      </c>
      <c r="AB12" s="16" t="s">
        <v>742</v>
      </c>
      <c r="AC12" s="16" t="s">
        <v>743</v>
      </c>
      <c r="AD12" s="71" t="s">
        <v>528</v>
      </c>
      <c r="AE12" s="400">
        <v>44774</v>
      </c>
      <c r="AF12" s="401" t="s">
        <v>739</v>
      </c>
      <c r="AG12" s="6"/>
      <c r="AH12" s="6"/>
    </row>
    <row r="13" spans="1:42" ht="140.25" x14ac:dyDescent="0.3">
      <c r="A13" s="553"/>
      <c r="B13" s="530"/>
      <c r="C13" s="562"/>
      <c r="D13" s="464"/>
      <c r="E13" s="464"/>
      <c r="F13" s="269" t="s">
        <v>744</v>
      </c>
      <c r="G13" s="539"/>
      <c r="H13" s="541"/>
      <c r="I13" s="551"/>
      <c r="J13" s="541"/>
      <c r="K13" s="556"/>
      <c r="L13" s="7" t="s">
        <v>745</v>
      </c>
      <c r="M13" s="268" t="s">
        <v>697</v>
      </c>
      <c r="N13" s="268" t="s">
        <v>29</v>
      </c>
      <c r="O13" s="7" t="s">
        <v>29</v>
      </c>
      <c r="P13" s="19" t="s">
        <v>15</v>
      </c>
      <c r="Q13" s="19" t="s">
        <v>10</v>
      </c>
      <c r="R13" s="250">
        <f>[12]ValoraciónControles!F59</f>
        <v>0.4</v>
      </c>
      <c r="S13" s="19" t="s">
        <v>20</v>
      </c>
      <c r="T13" s="19" t="s">
        <v>23</v>
      </c>
      <c r="U13" s="19" t="s">
        <v>27</v>
      </c>
      <c r="V13" s="559"/>
      <c r="W13" s="168">
        <v>4.0000000000000001E-3</v>
      </c>
      <c r="X13" s="545"/>
      <c r="Y13" s="168">
        <v>0.8</v>
      </c>
      <c r="Z13" s="548"/>
      <c r="AA13" s="183" t="s">
        <v>32</v>
      </c>
      <c r="AB13" s="16" t="s">
        <v>746</v>
      </c>
      <c r="AC13" s="16" t="s">
        <v>747</v>
      </c>
      <c r="AD13" s="71" t="s">
        <v>748</v>
      </c>
      <c r="AE13" s="400">
        <v>44774</v>
      </c>
      <c r="AF13" s="401" t="s">
        <v>739</v>
      </c>
      <c r="AG13" s="7"/>
      <c r="AH13" s="7"/>
    </row>
    <row r="14" spans="1:42" ht="76.5" x14ac:dyDescent="0.3">
      <c r="A14" s="526"/>
      <c r="B14" s="482"/>
      <c r="C14" s="563"/>
      <c r="D14" s="465"/>
      <c r="E14" s="465"/>
      <c r="F14" s="269" t="s">
        <v>749</v>
      </c>
      <c r="G14" s="540"/>
      <c r="H14" s="471"/>
      <c r="I14" s="552"/>
      <c r="J14" s="471"/>
      <c r="K14" s="557"/>
      <c r="L14" s="7" t="s">
        <v>750</v>
      </c>
      <c r="M14" s="268" t="s">
        <v>698</v>
      </c>
      <c r="N14" s="7" t="s">
        <v>29</v>
      </c>
      <c r="O14" s="7" t="s">
        <v>29</v>
      </c>
      <c r="P14" s="19" t="s">
        <v>15</v>
      </c>
      <c r="Q14" s="19" t="s">
        <v>10</v>
      </c>
      <c r="R14" s="293">
        <v>0.4</v>
      </c>
      <c r="S14" s="19" t="s">
        <v>20</v>
      </c>
      <c r="T14" s="19" t="s">
        <v>23</v>
      </c>
      <c r="U14" s="19" t="s">
        <v>27</v>
      </c>
      <c r="V14" s="560"/>
      <c r="W14" s="168">
        <v>0</v>
      </c>
      <c r="X14" s="546"/>
      <c r="Y14" s="168">
        <v>0.8</v>
      </c>
      <c r="Z14" s="549"/>
      <c r="AA14" s="183" t="s">
        <v>32</v>
      </c>
      <c r="AB14" s="16" t="s">
        <v>751</v>
      </c>
      <c r="AC14" s="16" t="s">
        <v>752</v>
      </c>
      <c r="AD14" s="71" t="s">
        <v>406</v>
      </c>
      <c r="AE14" s="400">
        <v>44774</v>
      </c>
      <c r="AF14" s="71" t="s">
        <v>728</v>
      </c>
      <c r="AG14" s="7"/>
      <c r="AH14" s="7"/>
    </row>
    <row r="15" spans="1:42" ht="114.75" x14ac:dyDescent="0.3">
      <c r="A15" s="525">
        <v>2</v>
      </c>
      <c r="B15" s="481" t="s">
        <v>753</v>
      </c>
      <c r="C15" s="481" t="s">
        <v>754</v>
      </c>
      <c r="D15" s="463" t="s">
        <v>722</v>
      </c>
      <c r="E15" s="463" t="s">
        <v>755</v>
      </c>
      <c r="F15" s="269" t="s">
        <v>756</v>
      </c>
      <c r="G15" s="550" t="s">
        <v>94</v>
      </c>
      <c r="H15" s="470">
        <f t="shared" ref="H15" si="1">IF(G15="MUY BAJA",20%,IF(G15="BAJA",40%,IF(G15="MEDIA",60%,IF(G15="ALTA",80%,IF(G15="MUY ALTA",100%,IF(G15="",""))))))</f>
        <v>0.4</v>
      </c>
      <c r="I15" s="564" t="s">
        <v>101</v>
      </c>
      <c r="J15" s="470">
        <f t="shared" ref="J15" si="2">IF(I15="LEVE",20%,IF(I15="MENOR",40%,IF(I15="MODERADO",60%,IF(I15="MAYOR",80%,IF(I15="CATASTROFICO",100%,IF(G15="",""))))))</f>
        <v>0.6</v>
      </c>
      <c r="K15" s="567" t="s">
        <v>101</v>
      </c>
      <c r="L15" s="6" t="s">
        <v>730</v>
      </c>
      <c r="M15" s="389" t="s">
        <v>757</v>
      </c>
      <c r="N15" s="7" t="s">
        <v>29</v>
      </c>
      <c r="O15" s="7" t="s">
        <v>29</v>
      </c>
      <c r="P15" s="19" t="s">
        <v>15</v>
      </c>
      <c r="Q15" s="19" t="s">
        <v>11</v>
      </c>
      <c r="R15" s="8">
        <v>0.5</v>
      </c>
      <c r="S15" s="19" t="s">
        <v>20</v>
      </c>
      <c r="T15" s="19" t="s">
        <v>23</v>
      </c>
      <c r="U15" s="19" t="s">
        <v>27</v>
      </c>
      <c r="V15" s="550" t="s">
        <v>93</v>
      </c>
      <c r="W15" s="273">
        <v>0.2</v>
      </c>
      <c r="X15" s="550" t="s">
        <v>101</v>
      </c>
      <c r="Y15" s="168">
        <f t="shared" ref="Y15" si="3">IF(X15="LEVE",20%,IF(X15="MENOR",40%,IF(X15="MODERADO",60%,IF(X15="MAYOR",80%,IF(X15="CATASTROFICO",100%,IF(X15="",""))))))</f>
        <v>0.6</v>
      </c>
      <c r="Z15" s="547" t="s">
        <v>101</v>
      </c>
      <c r="AA15" s="183" t="s">
        <v>32</v>
      </c>
      <c r="AB15" s="16" t="s">
        <v>732</v>
      </c>
      <c r="AC15" s="16" t="s">
        <v>733</v>
      </c>
      <c r="AD15" s="71" t="s">
        <v>734</v>
      </c>
      <c r="AE15" s="400">
        <v>44774</v>
      </c>
      <c r="AF15" s="71" t="s">
        <v>758</v>
      </c>
      <c r="AG15" s="7"/>
      <c r="AH15" s="7"/>
    </row>
    <row r="16" spans="1:42" ht="140.25" x14ac:dyDescent="0.3">
      <c r="A16" s="553"/>
      <c r="B16" s="530"/>
      <c r="C16" s="530"/>
      <c r="D16" s="464"/>
      <c r="E16" s="464"/>
      <c r="F16" s="71" t="s">
        <v>759</v>
      </c>
      <c r="G16" s="551"/>
      <c r="H16" s="541"/>
      <c r="I16" s="565"/>
      <c r="J16" s="541"/>
      <c r="K16" s="568"/>
      <c r="L16" s="2" t="s">
        <v>760</v>
      </c>
      <c r="M16" s="7" t="s">
        <v>761</v>
      </c>
      <c r="N16" s="7" t="s">
        <v>29</v>
      </c>
      <c r="O16" s="7" t="s">
        <v>29</v>
      </c>
      <c r="P16" s="19" t="s">
        <v>15</v>
      </c>
      <c r="Q16" s="19" t="s">
        <v>10</v>
      </c>
      <c r="R16" s="293">
        <v>0.4</v>
      </c>
      <c r="S16" s="19" t="s">
        <v>21</v>
      </c>
      <c r="T16" s="19" t="s">
        <v>23</v>
      </c>
      <c r="U16" s="19" t="s">
        <v>26</v>
      </c>
      <c r="V16" s="551"/>
      <c r="W16" s="273">
        <v>0.2</v>
      </c>
      <c r="X16" s="551"/>
      <c r="Y16" s="168">
        <v>0.6</v>
      </c>
      <c r="Z16" s="548"/>
      <c r="AA16" s="183" t="s">
        <v>32</v>
      </c>
      <c r="AB16" s="16" t="s">
        <v>762</v>
      </c>
      <c r="AC16" s="16" t="s">
        <v>763</v>
      </c>
      <c r="AD16" s="71" t="s">
        <v>607</v>
      </c>
      <c r="AE16" s="400">
        <v>44774</v>
      </c>
      <c r="AF16" s="71" t="s">
        <v>764</v>
      </c>
      <c r="AG16" s="7"/>
      <c r="AH16" s="7"/>
    </row>
    <row r="17" spans="1:34" ht="48.95" customHeight="1" x14ac:dyDescent="0.3">
      <c r="A17" s="553"/>
      <c r="B17" s="530"/>
      <c r="C17" s="530"/>
      <c r="D17" s="464"/>
      <c r="E17" s="464"/>
      <c r="F17" s="71" t="s">
        <v>765</v>
      </c>
      <c r="G17" s="551"/>
      <c r="H17" s="541"/>
      <c r="I17" s="565"/>
      <c r="J17" s="541"/>
      <c r="K17" s="568"/>
      <c r="L17" s="7" t="s">
        <v>730</v>
      </c>
      <c r="M17" s="7" t="s">
        <v>766</v>
      </c>
      <c r="N17" s="7" t="s">
        <v>29</v>
      </c>
      <c r="O17" s="7" t="s">
        <v>29</v>
      </c>
      <c r="P17" s="19" t="s">
        <v>15</v>
      </c>
      <c r="Q17" s="19" t="s">
        <v>10</v>
      </c>
      <c r="R17" s="8">
        <v>0.4</v>
      </c>
      <c r="S17" s="19" t="s">
        <v>20</v>
      </c>
      <c r="T17" s="19" t="s">
        <v>23</v>
      </c>
      <c r="U17" s="19" t="s">
        <v>26</v>
      </c>
      <c r="V17" s="551"/>
      <c r="W17" s="273">
        <v>0.12</v>
      </c>
      <c r="X17" s="551"/>
      <c r="Y17" s="168">
        <v>0.6</v>
      </c>
      <c r="Z17" s="548"/>
      <c r="AA17" s="183" t="s">
        <v>32</v>
      </c>
      <c r="AB17" s="16" t="s">
        <v>767</v>
      </c>
      <c r="AC17" s="16" t="s">
        <v>768</v>
      </c>
      <c r="AD17" s="71" t="s">
        <v>769</v>
      </c>
      <c r="AE17" s="400">
        <v>44774</v>
      </c>
      <c r="AF17" s="71" t="s">
        <v>770</v>
      </c>
      <c r="AG17" s="7"/>
      <c r="AH17" s="7"/>
    </row>
    <row r="18" spans="1:34" ht="85.5" x14ac:dyDescent="0.3">
      <c r="A18" s="553"/>
      <c r="B18" s="530"/>
      <c r="C18" s="530"/>
      <c r="D18" s="464"/>
      <c r="E18" s="464"/>
      <c r="F18" s="71" t="s">
        <v>771</v>
      </c>
      <c r="G18" s="551"/>
      <c r="H18" s="541"/>
      <c r="I18" s="565"/>
      <c r="J18" s="541"/>
      <c r="K18" s="568"/>
      <c r="L18" s="7" t="s">
        <v>760</v>
      </c>
      <c r="M18" s="7" t="s">
        <v>761</v>
      </c>
      <c r="N18" s="7" t="s">
        <v>29</v>
      </c>
      <c r="O18" s="7" t="s">
        <v>29</v>
      </c>
      <c r="P18" s="19" t="s">
        <v>15</v>
      </c>
      <c r="Q18" s="19" t="s">
        <v>10</v>
      </c>
      <c r="R18" s="8">
        <v>0.4</v>
      </c>
      <c r="S18" s="19" t="s">
        <v>21</v>
      </c>
      <c r="T18" s="19" t="s">
        <v>23</v>
      </c>
      <c r="U18" s="19" t="s">
        <v>26</v>
      </c>
      <c r="V18" s="551"/>
      <c r="W18" s="273">
        <v>7.1999999999999995E-2</v>
      </c>
      <c r="X18" s="551"/>
      <c r="Y18" s="168">
        <v>0.6</v>
      </c>
      <c r="Z18" s="548"/>
      <c r="AA18" s="183" t="s">
        <v>32</v>
      </c>
      <c r="AB18" s="16" t="s">
        <v>772</v>
      </c>
      <c r="AC18" s="16" t="s">
        <v>773</v>
      </c>
      <c r="AD18" s="71" t="s">
        <v>774</v>
      </c>
      <c r="AE18" s="400">
        <v>44774</v>
      </c>
      <c r="AF18" s="71" t="s">
        <v>728</v>
      </c>
      <c r="AG18" s="7"/>
      <c r="AH18" s="7"/>
    </row>
    <row r="19" spans="1:34" ht="51.95" customHeight="1" x14ac:dyDescent="0.3">
      <c r="A19" s="553"/>
      <c r="B19" s="530"/>
      <c r="C19" s="530"/>
      <c r="D19" s="464"/>
      <c r="E19" s="464"/>
      <c r="F19" s="204" t="s">
        <v>775</v>
      </c>
      <c r="G19" s="551"/>
      <c r="H19" s="541"/>
      <c r="I19" s="565"/>
      <c r="J19" s="541"/>
      <c r="K19" s="568"/>
      <c r="L19" s="7" t="s">
        <v>725</v>
      </c>
      <c r="M19" s="402" t="s">
        <v>776</v>
      </c>
      <c r="N19" s="7" t="s">
        <v>29</v>
      </c>
      <c r="O19" s="7" t="s">
        <v>29</v>
      </c>
      <c r="P19" s="19" t="s">
        <v>15</v>
      </c>
      <c r="Q19" s="19" t="s">
        <v>11</v>
      </c>
      <c r="R19" s="8">
        <v>0.5</v>
      </c>
      <c r="S19" s="19" t="s">
        <v>21</v>
      </c>
      <c r="T19" s="19" t="s">
        <v>23</v>
      </c>
      <c r="U19" s="19" t="s">
        <v>26</v>
      </c>
      <c r="V19" s="551"/>
      <c r="W19" s="403">
        <v>7.1639999999999996E-4</v>
      </c>
      <c r="X19" s="551"/>
      <c r="Y19" s="168">
        <v>0.6</v>
      </c>
      <c r="Z19" s="548"/>
      <c r="AA19" s="183" t="s">
        <v>32</v>
      </c>
      <c r="AB19" s="16" t="s">
        <v>777</v>
      </c>
      <c r="AC19" s="16" t="s">
        <v>778</v>
      </c>
      <c r="AD19" s="71" t="s">
        <v>607</v>
      </c>
      <c r="AE19" s="400">
        <v>44774</v>
      </c>
      <c r="AF19" s="71" t="s">
        <v>739</v>
      </c>
      <c r="AG19" s="7"/>
      <c r="AH19" s="7"/>
    </row>
    <row r="20" spans="1:34" ht="85.5" x14ac:dyDescent="0.3">
      <c r="A20" s="553"/>
      <c r="B20" s="530"/>
      <c r="C20" s="530"/>
      <c r="D20" s="464"/>
      <c r="E20" s="464"/>
      <c r="F20" s="463" t="s">
        <v>779</v>
      </c>
      <c r="G20" s="551"/>
      <c r="H20" s="541"/>
      <c r="I20" s="565"/>
      <c r="J20" s="541"/>
      <c r="K20" s="568"/>
      <c r="L20" s="7" t="s">
        <v>780</v>
      </c>
      <c r="M20" s="7" t="s">
        <v>781</v>
      </c>
      <c r="N20" s="7" t="s">
        <v>29</v>
      </c>
      <c r="O20" s="7" t="s">
        <v>29</v>
      </c>
      <c r="P20" s="19" t="s">
        <v>15</v>
      </c>
      <c r="Q20" s="19" t="s">
        <v>11</v>
      </c>
      <c r="R20" s="8">
        <v>0.5</v>
      </c>
      <c r="S20" s="19" t="s">
        <v>21</v>
      </c>
      <c r="T20" s="19" t="s">
        <v>23</v>
      </c>
      <c r="U20" s="19" t="s">
        <v>26</v>
      </c>
      <c r="V20" s="551"/>
      <c r="W20" s="273">
        <v>0</v>
      </c>
      <c r="X20" s="551"/>
      <c r="Y20" s="168">
        <v>0.6</v>
      </c>
      <c r="Z20" s="548"/>
      <c r="AA20" s="183" t="s">
        <v>32</v>
      </c>
      <c r="AB20" s="16" t="s">
        <v>782</v>
      </c>
      <c r="AC20" s="16" t="s">
        <v>783</v>
      </c>
      <c r="AD20" s="71" t="s">
        <v>784</v>
      </c>
      <c r="AE20" s="400">
        <v>44774</v>
      </c>
      <c r="AF20" s="71" t="s">
        <v>728</v>
      </c>
      <c r="AG20" s="7"/>
      <c r="AH20" s="7"/>
    </row>
    <row r="21" spans="1:34" ht="114.75" x14ac:dyDescent="0.3">
      <c r="A21" s="526"/>
      <c r="B21" s="482"/>
      <c r="C21" s="482"/>
      <c r="D21" s="465"/>
      <c r="E21" s="465"/>
      <c r="F21" s="465"/>
      <c r="G21" s="552"/>
      <c r="H21" s="471"/>
      <c r="I21" s="566"/>
      <c r="J21" s="471"/>
      <c r="K21" s="569"/>
      <c r="L21" s="7" t="s">
        <v>750</v>
      </c>
      <c r="M21" s="7" t="s">
        <v>698</v>
      </c>
      <c r="N21" s="7" t="s">
        <v>29</v>
      </c>
      <c r="O21" s="7" t="s">
        <v>29</v>
      </c>
      <c r="P21" s="19" t="s">
        <v>15</v>
      </c>
      <c r="Q21" s="19" t="s">
        <v>10</v>
      </c>
      <c r="R21" s="8">
        <v>0.4</v>
      </c>
      <c r="S21" s="19" t="s">
        <v>21</v>
      </c>
      <c r="T21" s="19" t="s">
        <v>23</v>
      </c>
      <c r="U21" s="19" t="s">
        <v>26</v>
      </c>
      <c r="V21" s="552"/>
      <c r="W21" s="273">
        <v>0</v>
      </c>
      <c r="X21" s="552"/>
      <c r="Y21" s="168">
        <v>0.6</v>
      </c>
      <c r="Z21" s="549"/>
      <c r="AA21" s="183" t="s">
        <v>32</v>
      </c>
      <c r="AB21" s="16" t="s">
        <v>785</v>
      </c>
      <c r="AC21" s="16" t="s">
        <v>786</v>
      </c>
      <c r="AD21" s="71" t="s">
        <v>406</v>
      </c>
      <c r="AE21" s="400">
        <v>44774</v>
      </c>
      <c r="AF21" s="71" t="s">
        <v>728</v>
      </c>
      <c r="AG21" s="7"/>
      <c r="AH21" s="7"/>
    </row>
    <row r="22" spans="1:34" ht="114.75" x14ac:dyDescent="0.3">
      <c r="A22" s="525">
        <v>3</v>
      </c>
      <c r="B22" s="481" t="s">
        <v>753</v>
      </c>
      <c r="C22" s="481" t="s">
        <v>787</v>
      </c>
      <c r="D22" s="463" t="s">
        <v>722</v>
      </c>
      <c r="E22" s="463" t="s">
        <v>788</v>
      </c>
      <c r="F22" s="269" t="s">
        <v>756</v>
      </c>
      <c r="G22" s="550" t="s">
        <v>94</v>
      </c>
      <c r="H22" s="470">
        <f t="shared" ref="H22" si="4">IF(G22="MUY BAJA",20%,IF(G22="BAJA",40%,IF(G22="MEDIA",60%,IF(G22="ALTA",80%,IF(G22="MUY ALTA",100%,IF(G22="",""))))))</f>
        <v>0.4</v>
      </c>
      <c r="I22" s="564" t="s">
        <v>101</v>
      </c>
      <c r="J22" s="470">
        <f t="shared" ref="J22" si="5">IF(I22="LEVE",20%,IF(I22="MENOR",40%,IF(I22="MODERADO",60%,IF(I22="MAYOR",80%,IF(I22="CATASTROFICO",100%,IF(G22="",""))))))</f>
        <v>0.6</v>
      </c>
      <c r="K22" s="567" t="s">
        <v>101</v>
      </c>
      <c r="L22" s="6" t="s">
        <v>730</v>
      </c>
      <c r="M22" s="389" t="s">
        <v>757</v>
      </c>
      <c r="N22" s="7" t="s">
        <v>29</v>
      </c>
      <c r="O22" s="7" t="s">
        <v>29</v>
      </c>
      <c r="P22" s="19" t="s">
        <v>15</v>
      </c>
      <c r="Q22" s="19" t="s">
        <v>11</v>
      </c>
      <c r="R22" s="293">
        <v>0.5</v>
      </c>
      <c r="S22" s="19" t="s">
        <v>21</v>
      </c>
      <c r="T22" s="19" t="s">
        <v>23</v>
      </c>
      <c r="U22" s="19" t="s">
        <v>26</v>
      </c>
      <c r="V22" s="550" t="s">
        <v>93</v>
      </c>
      <c r="W22" s="273">
        <v>0.2</v>
      </c>
      <c r="X22" s="550" t="s">
        <v>101</v>
      </c>
      <c r="Y22" s="168">
        <f t="shared" ref="Y22" si="6">IF(X22="LEVE",20%,IF(X22="MENOR",40%,IF(X22="MODERADO",60%,IF(X22="MAYOR",80%,IF(X22="CATASTROFICO",100%,IF(X22="",""))))))</f>
        <v>0.6</v>
      </c>
      <c r="Z22" s="547" t="s">
        <v>101</v>
      </c>
      <c r="AA22" s="183" t="s">
        <v>32</v>
      </c>
      <c r="AB22" s="16" t="s">
        <v>732</v>
      </c>
      <c r="AC22" s="16" t="s">
        <v>733</v>
      </c>
      <c r="AD22" s="71" t="s">
        <v>734</v>
      </c>
      <c r="AE22" s="400">
        <v>44774</v>
      </c>
      <c r="AF22" s="71" t="s">
        <v>728</v>
      </c>
      <c r="AG22" s="7"/>
      <c r="AH22" s="7"/>
    </row>
    <row r="23" spans="1:34" ht="140.25" x14ac:dyDescent="0.3">
      <c r="A23" s="553"/>
      <c r="B23" s="530"/>
      <c r="C23" s="530"/>
      <c r="D23" s="464"/>
      <c r="E23" s="464"/>
      <c r="F23" s="71" t="s">
        <v>759</v>
      </c>
      <c r="G23" s="551"/>
      <c r="H23" s="541"/>
      <c r="I23" s="565"/>
      <c r="J23" s="541"/>
      <c r="K23" s="568"/>
      <c r="L23" s="2" t="s">
        <v>760</v>
      </c>
      <c r="M23" s="7" t="s">
        <v>761</v>
      </c>
      <c r="N23" s="7" t="s">
        <v>29</v>
      </c>
      <c r="O23" s="7" t="s">
        <v>29</v>
      </c>
      <c r="P23" s="19" t="s">
        <v>15</v>
      </c>
      <c r="Q23" s="19" t="s">
        <v>11</v>
      </c>
      <c r="R23" s="8">
        <v>0.5</v>
      </c>
      <c r="S23" s="19" t="s">
        <v>21</v>
      </c>
      <c r="T23" s="19" t="s">
        <v>23</v>
      </c>
      <c r="U23" s="19" t="s">
        <v>26</v>
      </c>
      <c r="V23" s="551"/>
      <c r="W23" s="273">
        <v>0.2</v>
      </c>
      <c r="X23" s="551"/>
      <c r="Y23" s="168">
        <v>0.6</v>
      </c>
      <c r="Z23" s="548"/>
      <c r="AA23" s="183" t="s">
        <v>32</v>
      </c>
      <c r="AB23" s="16" t="s">
        <v>762</v>
      </c>
      <c r="AC23" s="16" t="s">
        <v>763</v>
      </c>
      <c r="AD23" s="71" t="s">
        <v>607</v>
      </c>
      <c r="AE23" s="400">
        <v>44774</v>
      </c>
      <c r="AF23" s="71" t="s">
        <v>764</v>
      </c>
      <c r="AG23" s="7"/>
      <c r="AH23" s="7"/>
    </row>
    <row r="24" spans="1:34" ht="85.5" x14ac:dyDescent="0.3">
      <c r="A24" s="553"/>
      <c r="B24" s="530"/>
      <c r="C24" s="530"/>
      <c r="D24" s="464"/>
      <c r="E24" s="464"/>
      <c r="F24" s="71" t="s">
        <v>765</v>
      </c>
      <c r="G24" s="551"/>
      <c r="H24" s="541"/>
      <c r="I24" s="565"/>
      <c r="J24" s="541"/>
      <c r="K24" s="568"/>
      <c r="L24" s="7" t="s">
        <v>730</v>
      </c>
      <c r="M24" s="7" t="s">
        <v>766</v>
      </c>
      <c r="N24" s="7" t="s">
        <v>29</v>
      </c>
      <c r="O24" s="7" t="s">
        <v>29</v>
      </c>
      <c r="P24" s="19" t="s">
        <v>15</v>
      </c>
      <c r="Q24" s="19" t="s">
        <v>10</v>
      </c>
      <c r="R24" s="8">
        <v>0.4</v>
      </c>
      <c r="S24" s="19" t="s">
        <v>21</v>
      </c>
      <c r="T24" s="19" t="s">
        <v>23</v>
      </c>
      <c r="U24" s="19" t="s">
        <v>26</v>
      </c>
      <c r="V24" s="551"/>
      <c r="W24" s="273">
        <v>0.12</v>
      </c>
      <c r="X24" s="551"/>
      <c r="Y24" s="168">
        <v>0.6</v>
      </c>
      <c r="Z24" s="548"/>
      <c r="AA24" s="183" t="s">
        <v>32</v>
      </c>
      <c r="AB24" s="16" t="s">
        <v>767</v>
      </c>
      <c r="AC24" s="16" t="s">
        <v>768</v>
      </c>
      <c r="AD24" s="71" t="s">
        <v>769</v>
      </c>
      <c r="AE24" s="400">
        <v>44774</v>
      </c>
      <c r="AF24" s="71" t="s">
        <v>770</v>
      </c>
      <c r="AG24" s="7"/>
      <c r="AH24" s="7"/>
    </row>
    <row r="25" spans="1:34" ht="85.5" x14ac:dyDescent="0.3">
      <c r="A25" s="553"/>
      <c r="B25" s="530"/>
      <c r="C25" s="530"/>
      <c r="D25" s="464"/>
      <c r="E25" s="464"/>
      <c r="F25" s="71" t="s">
        <v>771</v>
      </c>
      <c r="G25" s="551"/>
      <c r="H25" s="541"/>
      <c r="I25" s="565"/>
      <c r="J25" s="541"/>
      <c r="K25" s="568"/>
      <c r="L25" s="7" t="s">
        <v>760</v>
      </c>
      <c r="M25" s="7" t="s">
        <v>761</v>
      </c>
      <c r="N25" s="7" t="s">
        <v>29</v>
      </c>
      <c r="O25" s="7" t="s">
        <v>29</v>
      </c>
      <c r="P25" s="19" t="s">
        <v>15</v>
      </c>
      <c r="Q25" s="19" t="s">
        <v>10</v>
      </c>
      <c r="R25" s="8">
        <v>0.4</v>
      </c>
      <c r="S25" s="19" t="s">
        <v>21</v>
      </c>
      <c r="T25" s="19" t="s">
        <v>23</v>
      </c>
      <c r="U25" s="19" t="s">
        <v>26</v>
      </c>
      <c r="V25" s="551"/>
      <c r="W25" s="404">
        <v>7.1999999999999995E-2</v>
      </c>
      <c r="X25" s="551"/>
      <c r="Y25" s="168">
        <v>0.6</v>
      </c>
      <c r="Z25" s="548"/>
      <c r="AA25" s="183" t="s">
        <v>32</v>
      </c>
      <c r="AB25" s="16" t="s">
        <v>772</v>
      </c>
      <c r="AC25" s="16" t="s">
        <v>773</v>
      </c>
      <c r="AD25" s="71" t="s">
        <v>774</v>
      </c>
      <c r="AE25" s="400">
        <v>44774</v>
      </c>
      <c r="AF25" s="71" t="s">
        <v>728</v>
      </c>
      <c r="AG25" s="7"/>
      <c r="AH25" s="7"/>
    </row>
    <row r="26" spans="1:34" ht="85.5" x14ac:dyDescent="0.3">
      <c r="A26" s="553"/>
      <c r="B26" s="530"/>
      <c r="C26" s="530"/>
      <c r="D26" s="464"/>
      <c r="E26" s="464"/>
      <c r="F26" s="204" t="s">
        <v>775</v>
      </c>
      <c r="G26" s="551"/>
      <c r="H26" s="541"/>
      <c r="I26" s="565"/>
      <c r="J26" s="541"/>
      <c r="K26" s="568"/>
      <c r="L26" s="7" t="s">
        <v>725</v>
      </c>
      <c r="M26" s="402" t="s">
        <v>776</v>
      </c>
      <c r="N26" s="7" t="s">
        <v>29</v>
      </c>
      <c r="O26" s="7" t="s">
        <v>29</v>
      </c>
      <c r="P26" s="19" t="s">
        <v>15</v>
      </c>
      <c r="Q26" s="19" t="s">
        <v>10</v>
      </c>
      <c r="R26" s="8">
        <v>0.4</v>
      </c>
      <c r="S26" s="19" t="s">
        <v>21</v>
      </c>
      <c r="T26" s="19" t="s">
        <v>23</v>
      </c>
      <c r="U26" s="19" t="s">
        <v>26</v>
      </c>
      <c r="V26" s="551"/>
      <c r="W26" s="273">
        <v>7.1710000000000003E-4</v>
      </c>
      <c r="X26" s="551"/>
      <c r="Y26" s="168">
        <v>0.6</v>
      </c>
      <c r="Z26" s="548"/>
      <c r="AA26" s="183" t="s">
        <v>32</v>
      </c>
      <c r="AB26" s="16" t="s">
        <v>777</v>
      </c>
      <c r="AC26" s="16" t="s">
        <v>778</v>
      </c>
      <c r="AD26" s="71" t="s">
        <v>607</v>
      </c>
      <c r="AE26" s="400">
        <v>44774</v>
      </c>
      <c r="AF26" s="71" t="s">
        <v>739</v>
      </c>
      <c r="AG26" s="7"/>
      <c r="AH26" s="7"/>
    </row>
    <row r="27" spans="1:34" ht="85.5" x14ac:dyDescent="0.3">
      <c r="A27" s="553"/>
      <c r="B27" s="530"/>
      <c r="C27" s="530"/>
      <c r="D27" s="464"/>
      <c r="E27" s="464"/>
      <c r="F27" s="463" t="s">
        <v>779</v>
      </c>
      <c r="G27" s="551"/>
      <c r="H27" s="541"/>
      <c r="I27" s="565"/>
      <c r="J27" s="541"/>
      <c r="K27" s="568"/>
      <c r="L27" s="7" t="s">
        <v>789</v>
      </c>
      <c r="M27" s="7" t="s">
        <v>781</v>
      </c>
      <c r="N27" s="7" t="s">
        <v>29</v>
      </c>
      <c r="O27" s="7" t="s">
        <v>29</v>
      </c>
      <c r="P27" s="19" t="s">
        <v>15</v>
      </c>
      <c r="Q27" s="19" t="s">
        <v>11</v>
      </c>
      <c r="R27" s="8">
        <v>0.5</v>
      </c>
      <c r="S27" s="19" t="s">
        <v>21</v>
      </c>
      <c r="T27" s="19" t="s">
        <v>23</v>
      </c>
      <c r="U27" s="19" t="s">
        <v>26</v>
      </c>
      <c r="V27" s="551"/>
      <c r="W27" s="273">
        <v>0</v>
      </c>
      <c r="X27" s="551"/>
      <c r="Y27" s="168">
        <v>0.6</v>
      </c>
      <c r="Z27" s="548"/>
      <c r="AA27" s="183" t="s">
        <v>32</v>
      </c>
      <c r="AB27" s="16" t="s">
        <v>790</v>
      </c>
      <c r="AC27" s="16" t="s">
        <v>783</v>
      </c>
      <c r="AD27" s="71" t="s">
        <v>784</v>
      </c>
      <c r="AE27" s="400">
        <v>44774</v>
      </c>
      <c r="AF27" s="71" t="s">
        <v>728</v>
      </c>
      <c r="AG27" s="7"/>
      <c r="AH27" s="7"/>
    </row>
    <row r="28" spans="1:34" ht="114.75" x14ac:dyDescent="0.3">
      <c r="A28" s="526"/>
      <c r="B28" s="482"/>
      <c r="C28" s="482"/>
      <c r="D28" s="465"/>
      <c r="E28" s="465"/>
      <c r="F28" s="465"/>
      <c r="G28" s="552"/>
      <c r="H28" s="471"/>
      <c r="I28" s="566"/>
      <c r="J28" s="471"/>
      <c r="K28" s="569"/>
      <c r="L28" s="7" t="s">
        <v>791</v>
      </c>
      <c r="M28" s="7" t="s">
        <v>698</v>
      </c>
      <c r="N28" s="7" t="s">
        <v>29</v>
      </c>
      <c r="O28" s="7" t="s">
        <v>29</v>
      </c>
      <c r="P28" s="19" t="s">
        <v>15</v>
      </c>
      <c r="Q28" s="19" t="s">
        <v>10</v>
      </c>
      <c r="R28" s="8">
        <v>0.4</v>
      </c>
      <c r="S28" s="19" t="s">
        <v>21</v>
      </c>
      <c r="T28" s="19" t="s">
        <v>23</v>
      </c>
      <c r="U28" s="19" t="s">
        <v>26</v>
      </c>
      <c r="V28" s="552"/>
      <c r="W28" s="273">
        <v>0</v>
      </c>
      <c r="X28" s="552"/>
      <c r="Y28" s="168">
        <v>0.6</v>
      </c>
      <c r="Z28" s="549"/>
      <c r="AA28" s="183" t="s">
        <v>32</v>
      </c>
      <c r="AB28" s="16" t="s">
        <v>792</v>
      </c>
      <c r="AC28" s="16" t="s">
        <v>786</v>
      </c>
      <c r="AD28" s="71" t="s">
        <v>406</v>
      </c>
      <c r="AE28" s="400">
        <v>44774</v>
      </c>
      <c r="AF28" s="71" t="s">
        <v>728</v>
      </c>
      <c r="AG28" s="7"/>
      <c r="AH28" s="7"/>
    </row>
    <row r="29" spans="1:34" ht="127.5" x14ac:dyDescent="0.3">
      <c r="A29" s="525">
        <v>4</v>
      </c>
      <c r="B29" s="481" t="s">
        <v>753</v>
      </c>
      <c r="C29" s="481" t="s">
        <v>793</v>
      </c>
      <c r="D29" s="463" t="s">
        <v>722</v>
      </c>
      <c r="E29" s="463" t="s">
        <v>794</v>
      </c>
      <c r="F29" s="269" t="s">
        <v>740</v>
      </c>
      <c r="G29" s="550" t="s">
        <v>200</v>
      </c>
      <c r="H29" s="470">
        <f t="shared" ref="H29" si="7">IF(G29="MUY BAJA",20%,IF(G29="BAJA",40%,IF(G29="MEDIA",60%,IF(G29="ALTA",80%,IF(G29="MUY ALTA",100%,IF(G29="",""))))))</f>
        <v>0.6</v>
      </c>
      <c r="I29" s="570" t="s">
        <v>103</v>
      </c>
      <c r="J29" s="470">
        <f t="shared" ref="J29" si="8">IF(I29="LEVE",20%,IF(I29="MENOR",40%,IF(I29="MODERADO",60%,IF(I29="MAYOR",80%,IF(I29="CATASTROFICO",100%,IF(G29="",""))))))</f>
        <v>0.4</v>
      </c>
      <c r="K29" s="567" t="s">
        <v>101</v>
      </c>
      <c r="L29" s="7" t="s">
        <v>741</v>
      </c>
      <c r="M29" s="7" t="s">
        <v>696</v>
      </c>
      <c r="N29" s="7" t="s">
        <v>29</v>
      </c>
      <c r="O29" s="7" t="s">
        <v>29</v>
      </c>
      <c r="P29" s="19" t="s">
        <v>15</v>
      </c>
      <c r="Q29" s="19" t="s">
        <v>11</v>
      </c>
      <c r="R29" s="293">
        <v>0.5</v>
      </c>
      <c r="S29" s="19" t="s">
        <v>21</v>
      </c>
      <c r="T29" s="19" t="s">
        <v>23</v>
      </c>
      <c r="U29" s="19" t="s">
        <v>26</v>
      </c>
      <c r="V29" s="550" t="s">
        <v>94</v>
      </c>
      <c r="W29" s="273">
        <v>0.6</v>
      </c>
      <c r="X29" s="289" t="s">
        <v>103</v>
      </c>
      <c r="Y29" s="168">
        <f t="shared" ref="Y29:Y33" si="9">IF(X29="LEVE",20%,IF(X29="MENOR",40%,IF(X29="MODERADO",60%,IF(X29="MAYOR",80%,IF(X29="CATASTROFICO",100%,IF(X29="",""))))))</f>
        <v>0.4</v>
      </c>
      <c r="Z29" s="547" t="s">
        <v>101</v>
      </c>
      <c r="AA29" s="183" t="s">
        <v>32</v>
      </c>
      <c r="AB29" s="16" t="s">
        <v>795</v>
      </c>
      <c r="AC29" s="16" t="s">
        <v>743</v>
      </c>
      <c r="AD29" s="71" t="s">
        <v>528</v>
      </c>
      <c r="AE29" s="400">
        <v>44774</v>
      </c>
      <c r="AF29" s="401" t="s">
        <v>739</v>
      </c>
      <c r="AG29" s="7"/>
      <c r="AH29" s="7"/>
    </row>
    <row r="30" spans="1:34" ht="102" x14ac:dyDescent="0.3">
      <c r="A30" s="553"/>
      <c r="B30" s="530"/>
      <c r="C30" s="530"/>
      <c r="D30" s="464"/>
      <c r="E30" s="464"/>
      <c r="F30" s="71" t="s">
        <v>796</v>
      </c>
      <c r="G30" s="551"/>
      <c r="H30" s="541"/>
      <c r="I30" s="571"/>
      <c r="J30" s="541"/>
      <c r="K30" s="568"/>
      <c r="L30" s="2" t="s">
        <v>735</v>
      </c>
      <c r="M30" s="7" t="s">
        <v>736</v>
      </c>
      <c r="N30" s="7" t="s">
        <v>29</v>
      </c>
      <c r="O30" s="7" t="s">
        <v>29</v>
      </c>
      <c r="P30" s="19" t="s">
        <v>15</v>
      </c>
      <c r="Q30" s="19" t="s">
        <v>10</v>
      </c>
      <c r="R30" s="293">
        <v>0.4</v>
      </c>
      <c r="S30" s="19" t="s">
        <v>21</v>
      </c>
      <c r="T30" s="19" t="s">
        <v>23</v>
      </c>
      <c r="U30" s="19" t="s">
        <v>26</v>
      </c>
      <c r="V30" s="551"/>
      <c r="W30" s="273">
        <v>0.3</v>
      </c>
      <c r="X30" s="289" t="s">
        <v>103</v>
      </c>
      <c r="Y30" s="168">
        <f t="shared" si="9"/>
        <v>0.4</v>
      </c>
      <c r="Z30" s="548"/>
      <c r="AA30" s="183" t="s">
        <v>32</v>
      </c>
      <c r="AB30" s="16" t="s">
        <v>797</v>
      </c>
      <c r="AC30" s="16" t="s">
        <v>738</v>
      </c>
      <c r="AD30" s="71" t="s">
        <v>607</v>
      </c>
      <c r="AE30" s="400">
        <v>44774</v>
      </c>
      <c r="AF30" s="71" t="s">
        <v>739</v>
      </c>
      <c r="AG30" s="7"/>
      <c r="AH30" s="7"/>
    </row>
    <row r="31" spans="1:34" ht="127.5" x14ac:dyDescent="0.3">
      <c r="A31" s="553"/>
      <c r="B31" s="530"/>
      <c r="C31" s="530"/>
      <c r="D31" s="464"/>
      <c r="E31" s="464"/>
      <c r="F31" s="71" t="s">
        <v>798</v>
      </c>
      <c r="G31" s="551"/>
      <c r="H31" s="541"/>
      <c r="I31" s="571"/>
      <c r="J31" s="541"/>
      <c r="K31" s="568"/>
      <c r="L31" s="7" t="s">
        <v>741</v>
      </c>
      <c r="M31" s="7" t="s">
        <v>696</v>
      </c>
      <c r="N31" s="7" t="s">
        <v>29</v>
      </c>
      <c r="O31" s="7" t="s">
        <v>29</v>
      </c>
      <c r="P31" s="19" t="s">
        <v>15</v>
      </c>
      <c r="Q31" s="19" t="s">
        <v>10</v>
      </c>
      <c r="R31" s="8">
        <v>0.4</v>
      </c>
      <c r="S31" s="19" t="s">
        <v>21</v>
      </c>
      <c r="T31" s="19" t="s">
        <v>23</v>
      </c>
      <c r="U31" s="19" t="s">
        <v>26</v>
      </c>
      <c r="V31" s="551"/>
      <c r="W31" s="273">
        <v>0.18</v>
      </c>
      <c r="X31" s="289" t="s">
        <v>103</v>
      </c>
      <c r="Y31" s="168">
        <f t="shared" si="9"/>
        <v>0.4</v>
      </c>
      <c r="Z31" s="548"/>
      <c r="AA31" s="183" t="s">
        <v>32</v>
      </c>
      <c r="AB31" s="16" t="s">
        <v>795</v>
      </c>
      <c r="AC31" s="16" t="s">
        <v>743</v>
      </c>
      <c r="AD31" s="71" t="s">
        <v>528</v>
      </c>
      <c r="AE31" s="400">
        <v>44774</v>
      </c>
      <c r="AF31" s="401" t="s">
        <v>739</v>
      </c>
      <c r="AG31" s="7"/>
      <c r="AH31" s="7"/>
    </row>
    <row r="32" spans="1:34" ht="102" x14ac:dyDescent="0.3">
      <c r="A32" s="553"/>
      <c r="B32" s="530"/>
      <c r="C32" s="530"/>
      <c r="D32" s="464"/>
      <c r="E32" s="464"/>
      <c r="F32" s="71" t="s">
        <v>799</v>
      </c>
      <c r="G32" s="551"/>
      <c r="H32" s="541"/>
      <c r="I32" s="571"/>
      <c r="J32" s="541"/>
      <c r="K32" s="568"/>
      <c r="L32" s="2" t="s">
        <v>735</v>
      </c>
      <c r="M32" s="7" t="s">
        <v>736</v>
      </c>
      <c r="N32" s="7" t="s">
        <v>29</v>
      </c>
      <c r="O32" s="7" t="s">
        <v>29</v>
      </c>
      <c r="P32" s="19" t="s">
        <v>15</v>
      </c>
      <c r="Q32" s="19" t="s">
        <v>11</v>
      </c>
      <c r="R32" s="8">
        <v>0.5</v>
      </c>
      <c r="S32" s="19" t="s">
        <v>21</v>
      </c>
      <c r="T32" s="19" t="s">
        <v>23</v>
      </c>
      <c r="U32" s="19" t="s">
        <v>26</v>
      </c>
      <c r="V32" s="552"/>
      <c r="W32" s="273">
        <v>0.09</v>
      </c>
      <c r="X32" s="289" t="s">
        <v>103</v>
      </c>
      <c r="Y32" s="168">
        <f t="shared" si="9"/>
        <v>0.4</v>
      </c>
      <c r="Z32" s="549"/>
      <c r="AA32" s="183" t="s">
        <v>32</v>
      </c>
      <c r="AB32" s="16" t="s">
        <v>797</v>
      </c>
      <c r="AC32" s="16" t="s">
        <v>738</v>
      </c>
      <c r="AD32" s="71" t="s">
        <v>607</v>
      </c>
      <c r="AE32" s="400">
        <v>44774</v>
      </c>
      <c r="AF32" s="71" t="s">
        <v>739</v>
      </c>
      <c r="AG32" s="7"/>
      <c r="AH32" s="7"/>
    </row>
    <row r="33" spans="1:34" ht="85.5" x14ac:dyDescent="0.3">
      <c r="A33" s="525">
        <v>5</v>
      </c>
      <c r="B33" s="481" t="s">
        <v>753</v>
      </c>
      <c r="C33" s="481" t="s">
        <v>800</v>
      </c>
      <c r="D33" s="463" t="s">
        <v>722</v>
      </c>
      <c r="E33" s="463" t="s">
        <v>801</v>
      </c>
      <c r="F33" s="269" t="s">
        <v>802</v>
      </c>
      <c r="G33" s="550" t="s">
        <v>200</v>
      </c>
      <c r="H33" s="470">
        <f t="shared" ref="H33" si="10">IF(G33="MUY BAJA",20%,IF(G33="BAJA",40%,IF(G33="MEDIA",60%,IF(G33="ALTA",80%,IF(G33="MUY ALTA",100%,IF(G33="",""))))))</f>
        <v>0.6</v>
      </c>
      <c r="I33" s="570" t="s">
        <v>101</v>
      </c>
      <c r="J33" s="470">
        <f t="shared" ref="J33" si="11">IF(I33="LEVE",20%,IF(I33="MENOR",40%,IF(I33="MODERADO",60%,IF(I33="MAYOR",80%,IF(I33="CATASTROFICO",100%,IF(G33="",""))))))</f>
        <v>0.6</v>
      </c>
      <c r="K33" s="567" t="s">
        <v>101</v>
      </c>
      <c r="L33" s="7" t="s">
        <v>803</v>
      </c>
      <c r="M33" s="7" t="s">
        <v>804</v>
      </c>
      <c r="N33" s="7" t="s">
        <v>29</v>
      </c>
      <c r="O33" s="7" t="s">
        <v>29</v>
      </c>
      <c r="P33" s="19" t="s">
        <v>15</v>
      </c>
      <c r="Q33" s="19" t="s">
        <v>11</v>
      </c>
      <c r="R33" s="293">
        <v>0.5</v>
      </c>
      <c r="S33" s="19" t="s">
        <v>21</v>
      </c>
      <c r="T33" s="19" t="s">
        <v>23</v>
      </c>
      <c r="U33" s="19" t="s">
        <v>26</v>
      </c>
      <c r="V33" s="550" t="s">
        <v>94</v>
      </c>
      <c r="W33" s="273">
        <v>0.6</v>
      </c>
      <c r="X33" s="550" t="s">
        <v>101</v>
      </c>
      <c r="Y33" s="168">
        <f t="shared" si="9"/>
        <v>0.6</v>
      </c>
      <c r="Z33" s="547" t="s">
        <v>101</v>
      </c>
      <c r="AA33" s="183" t="s">
        <v>32</v>
      </c>
      <c r="AB33" s="16" t="s">
        <v>805</v>
      </c>
      <c r="AC33" s="16" t="s">
        <v>806</v>
      </c>
      <c r="AD33" s="71" t="s">
        <v>607</v>
      </c>
      <c r="AE33" s="400">
        <v>44774</v>
      </c>
      <c r="AF33" s="71" t="s">
        <v>739</v>
      </c>
      <c r="AG33" s="7"/>
      <c r="AH33" s="7"/>
    </row>
    <row r="34" spans="1:34" ht="102" x14ac:dyDescent="0.3">
      <c r="A34" s="553"/>
      <c r="B34" s="530"/>
      <c r="C34" s="530"/>
      <c r="D34" s="464"/>
      <c r="E34" s="464"/>
      <c r="F34" s="71" t="s">
        <v>796</v>
      </c>
      <c r="G34" s="551"/>
      <c r="H34" s="541"/>
      <c r="I34" s="571"/>
      <c r="J34" s="541"/>
      <c r="K34" s="568"/>
      <c r="L34" s="2" t="s">
        <v>807</v>
      </c>
      <c r="M34" s="7" t="s">
        <v>808</v>
      </c>
      <c r="N34" s="7" t="s">
        <v>29</v>
      </c>
      <c r="O34" s="7" t="s">
        <v>29</v>
      </c>
      <c r="P34" s="19" t="s">
        <v>15</v>
      </c>
      <c r="Q34" s="19" t="s">
        <v>10</v>
      </c>
      <c r="R34" s="293">
        <v>0.4</v>
      </c>
      <c r="S34" s="19" t="s">
        <v>20</v>
      </c>
      <c r="T34" s="19" t="s">
        <v>23</v>
      </c>
      <c r="U34" s="19" t="s">
        <v>26</v>
      </c>
      <c r="V34" s="551"/>
      <c r="W34" s="273">
        <v>0.3</v>
      </c>
      <c r="X34" s="551"/>
      <c r="Y34" s="168">
        <v>0.6</v>
      </c>
      <c r="Z34" s="548"/>
      <c r="AA34" s="183" t="s">
        <v>32</v>
      </c>
      <c r="AB34" s="16" t="s">
        <v>797</v>
      </c>
      <c r="AC34" s="16" t="s">
        <v>738</v>
      </c>
      <c r="AD34" s="71" t="s">
        <v>607</v>
      </c>
      <c r="AE34" s="400">
        <v>44774</v>
      </c>
      <c r="AF34" s="71" t="s">
        <v>739</v>
      </c>
      <c r="AG34" s="7"/>
      <c r="AH34" s="7"/>
    </row>
    <row r="35" spans="1:34" ht="85.5" x14ac:dyDescent="0.3">
      <c r="A35" s="553"/>
      <c r="B35" s="530"/>
      <c r="C35" s="530"/>
      <c r="D35" s="464"/>
      <c r="E35" s="464"/>
      <c r="F35" s="71" t="s">
        <v>809</v>
      </c>
      <c r="G35" s="551"/>
      <c r="H35" s="541"/>
      <c r="I35" s="571"/>
      <c r="J35" s="541"/>
      <c r="K35" s="568"/>
      <c r="L35" s="7" t="s">
        <v>810</v>
      </c>
      <c r="M35" s="7" t="s">
        <v>811</v>
      </c>
      <c r="N35" s="7" t="s">
        <v>29</v>
      </c>
      <c r="O35" s="7" t="s">
        <v>29</v>
      </c>
      <c r="P35" s="19" t="s">
        <v>15</v>
      </c>
      <c r="Q35" s="19" t="s">
        <v>11</v>
      </c>
      <c r="R35" s="8">
        <v>0.5</v>
      </c>
      <c r="S35" s="19" t="s">
        <v>20</v>
      </c>
      <c r="T35" s="19" t="s">
        <v>23</v>
      </c>
      <c r="U35" s="19" t="s">
        <v>26</v>
      </c>
      <c r="V35" s="551"/>
      <c r="W35" s="273">
        <v>0.15</v>
      </c>
      <c r="X35" s="551"/>
      <c r="Y35" s="168">
        <v>0.6</v>
      </c>
      <c r="Z35" s="548"/>
      <c r="AA35" s="183" t="s">
        <v>32</v>
      </c>
      <c r="AB35" s="16" t="s">
        <v>812</v>
      </c>
      <c r="AC35" s="16" t="s">
        <v>813</v>
      </c>
      <c r="AD35" s="71" t="s">
        <v>814</v>
      </c>
      <c r="AE35" s="400">
        <v>44774</v>
      </c>
      <c r="AF35" s="71"/>
      <c r="AG35" s="7"/>
      <c r="AH35" s="7"/>
    </row>
    <row r="36" spans="1:34" ht="57" customHeight="1" x14ac:dyDescent="0.3">
      <c r="A36" s="553"/>
      <c r="B36" s="530"/>
      <c r="C36" s="530"/>
      <c r="D36" s="464"/>
      <c r="E36" s="464"/>
      <c r="F36" s="71" t="s">
        <v>799</v>
      </c>
      <c r="G36" s="551"/>
      <c r="H36" s="541"/>
      <c r="I36" s="571"/>
      <c r="J36" s="541"/>
      <c r="K36" s="568"/>
      <c r="L36" s="2" t="s">
        <v>815</v>
      </c>
      <c r="M36" s="7" t="s">
        <v>816</v>
      </c>
      <c r="N36" s="7" t="s">
        <v>29</v>
      </c>
      <c r="O36" s="7" t="s">
        <v>29</v>
      </c>
      <c r="P36" s="19" t="s">
        <v>15</v>
      </c>
      <c r="Q36" s="19" t="s">
        <v>11</v>
      </c>
      <c r="R36" s="8">
        <v>0.5</v>
      </c>
      <c r="S36" s="19" t="s">
        <v>21</v>
      </c>
      <c r="T36" s="19" t="s">
        <v>23</v>
      </c>
      <c r="U36" s="19" t="s">
        <v>26</v>
      </c>
      <c r="V36" s="552"/>
      <c r="W36" s="273">
        <v>7.4999999999999997E-2</v>
      </c>
      <c r="X36" s="552"/>
      <c r="Y36" s="168">
        <v>0.6</v>
      </c>
      <c r="Z36" s="549"/>
      <c r="AA36" s="183" t="s">
        <v>32</v>
      </c>
      <c r="AB36" s="16" t="s">
        <v>817</v>
      </c>
      <c r="AC36" s="16" t="s">
        <v>818</v>
      </c>
      <c r="AD36" s="71" t="s">
        <v>607</v>
      </c>
      <c r="AE36" s="400">
        <v>44774</v>
      </c>
      <c r="AF36" s="71" t="s">
        <v>728</v>
      </c>
      <c r="AG36" s="7"/>
      <c r="AH36" s="7"/>
    </row>
    <row r="37" spans="1:34" x14ac:dyDescent="0.3">
      <c r="W37" s="405"/>
    </row>
    <row r="38" spans="1:34" x14ac:dyDescent="0.3">
      <c r="W38" s="405"/>
    </row>
    <row r="39" spans="1:34" x14ac:dyDescent="0.3">
      <c r="W39" s="405"/>
    </row>
    <row r="40" spans="1:34" x14ac:dyDescent="0.3">
      <c r="W40" s="405"/>
    </row>
    <row r="41" spans="1:34" x14ac:dyDescent="0.3">
      <c r="W41" s="405"/>
    </row>
    <row r="42" spans="1:34" x14ac:dyDescent="0.3">
      <c r="W42" s="405"/>
    </row>
    <row r="43" spans="1:34" x14ac:dyDescent="0.3">
      <c r="W43" s="405"/>
    </row>
    <row r="54" spans="7:26" ht="33" x14ac:dyDescent="0.3">
      <c r="G54" s="521" t="s">
        <v>240</v>
      </c>
      <c r="H54" s="521"/>
      <c r="I54" s="522" t="s">
        <v>261</v>
      </c>
      <c r="J54" s="522"/>
      <c r="K54" s="209" t="s">
        <v>623</v>
      </c>
      <c r="M54" s="398" t="s">
        <v>819</v>
      </c>
      <c r="V54" s="11"/>
      <c r="W54" s="405"/>
      <c r="X54" s="289"/>
      <c r="Z54" s="120"/>
    </row>
    <row r="55" spans="7:26" x14ac:dyDescent="0.3">
      <c r="G55" s="196" t="s">
        <v>93</v>
      </c>
      <c r="H55" s="197">
        <v>0.2</v>
      </c>
      <c r="I55" s="181" t="s">
        <v>172</v>
      </c>
      <c r="J55" s="197">
        <v>0.2</v>
      </c>
      <c r="K55" s="210" t="s">
        <v>102</v>
      </c>
      <c r="M55" s="208" t="s">
        <v>32</v>
      </c>
      <c r="W55" s="405"/>
    </row>
    <row r="56" spans="7:26" x14ac:dyDescent="0.3">
      <c r="G56" s="219" t="s">
        <v>94</v>
      </c>
      <c r="H56" s="197">
        <v>0.4</v>
      </c>
      <c r="I56" s="214" t="s">
        <v>103</v>
      </c>
      <c r="J56" s="197">
        <v>0.4</v>
      </c>
      <c r="K56" s="211" t="s">
        <v>101</v>
      </c>
      <c r="M56" s="208" t="s">
        <v>33</v>
      </c>
      <c r="W56" s="405"/>
    </row>
    <row r="57" spans="7:26" x14ac:dyDescent="0.3">
      <c r="G57" s="198" t="s">
        <v>200</v>
      </c>
      <c r="H57" s="197">
        <v>0.6</v>
      </c>
      <c r="I57" s="215" t="s">
        <v>101</v>
      </c>
      <c r="J57" s="197">
        <v>0.6</v>
      </c>
      <c r="K57" s="212" t="s">
        <v>100</v>
      </c>
      <c r="M57" s="208" t="s">
        <v>34</v>
      </c>
      <c r="W57" s="405"/>
    </row>
    <row r="58" spans="7:26" x14ac:dyDescent="0.3">
      <c r="G58" s="199" t="s">
        <v>7</v>
      </c>
      <c r="H58" s="197">
        <v>0.8</v>
      </c>
      <c r="I58" s="186" t="s">
        <v>8</v>
      </c>
      <c r="J58" s="197">
        <v>0.8</v>
      </c>
      <c r="K58" s="213" t="s">
        <v>99</v>
      </c>
      <c r="W58" s="405"/>
    </row>
    <row r="59" spans="7:26" x14ac:dyDescent="0.3">
      <c r="G59" s="200" t="s">
        <v>95</v>
      </c>
      <c r="H59" s="197">
        <v>1</v>
      </c>
      <c r="I59" s="216" t="s">
        <v>104</v>
      </c>
      <c r="J59" s="197">
        <v>1</v>
      </c>
      <c r="K59" s="208"/>
      <c r="W59" s="405"/>
    </row>
  </sheetData>
  <mergeCells count="100">
    <mergeCell ref="K33:K36"/>
    <mergeCell ref="V33:V36"/>
    <mergeCell ref="X33:X36"/>
    <mergeCell ref="Z33:Z36"/>
    <mergeCell ref="G54:H54"/>
    <mergeCell ref="I54:J54"/>
    <mergeCell ref="Z29:Z32"/>
    <mergeCell ref="A33:A36"/>
    <mergeCell ref="B33:B36"/>
    <mergeCell ref="C33:C36"/>
    <mergeCell ref="D33:D36"/>
    <mergeCell ref="E33:E36"/>
    <mergeCell ref="G33:G36"/>
    <mergeCell ref="H33:H36"/>
    <mergeCell ref="I33:I36"/>
    <mergeCell ref="J33:J36"/>
    <mergeCell ref="G29:G32"/>
    <mergeCell ref="H29:H32"/>
    <mergeCell ref="I29:I32"/>
    <mergeCell ref="J29:J32"/>
    <mergeCell ref="K29:K32"/>
    <mergeCell ref="V29:V32"/>
    <mergeCell ref="F27:F28"/>
    <mergeCell ref="A29:A32"/>
    <mergeCell ref="B29:B32"/>
    <mergeCell ref="C29:C32"/>
    <mergeCell ref="D29:D32"/>
    <mergeCell ref="E29:E32"/>
    <mergeCell ref="I22:I28"/>
    <mergeCell ref="J22:J28"/>
    <mergeCell ref="K22:K28"/>
    <mergeCell ref="V22:V28"/>
    <mergeCell ref="X22:X28"/>
    <mergeCell ref="Z22:Z28"/>
    <mergeCell ref="X15:X21"/>
    <mergeCell ref="Z15:Z21"/>
    <mergeCell ref="F20:F21"/>
    <mergeCell ref="A22:A28"/>
    <mergeCell ref="B22:B28"/>
    <mergeCell ref="C22:C28"/>
    <mergeCell ref="D22:D28"/>
    <mergeCell ref="E22:E28"/>
    <mergeCell ref="G22:G28"/>
    <mergeCell ref="H22:H28"/>
    <mergeCell ref="G15:G21"/>
    <mergeCell ref="H15:H21"/>
    <mergeCell ref="I15:I21"/>
    <mergeCell ref="J15:J21"/>
    <mergeCell ref="K15:K21"/>
    <mergeCell ref="V15:V21"/>
    <mergeCell ref="F10:F11"/>
    <mergeCell ref="A15:A21"/>
    <mergeCell ref="B15:B21"/>
    <mergeCell ref="C15:C21"/>
    <mergeCell ref="D15:D21"/>
    <mergeCell ref="E15:E21"/>
    <mergeCell ref="I9:I14"/>
    <mergeCell ref="J9:J14"/>
    <mergeCell ref="K9:K14"/>
    <mergeCell ref="V9:V14"/>
    <mergeCell ref="A9:A14"/>
    <mergeCell ref="B9:B14"/>
    <mergeCell ref="C9:C14"/>
    <mergeCell ref="D9:D14"/>
    <mergeCell ref="E9:E14"/>
    <mergeCell ref="AF7:AF8"/>
    <mergeCell ref="AG7:AG8"/>
    <mergeCell ref="AH7:AH8"/>
    <mergeCell ref="AC7:AC8"/>
    <mergeCell ref="AD7:AD8"/>
    <mergeCell ref="AE7:AE8"/>
    <mergeCell ref="G9:G14"/>
    <mergeCell ref="H9:H14"/>
    <mergeCell ref="Z7:Z8"/>
    <mergeCell ref="AA7:AA8"/>
    <mergeCell ref="AB7:AB8"/>
    <mergeCell ref="L7:L8"/>
    <mergeCell ref="M7:M8"/>
    <mergeCell ref="N7:O7"/>
    <mergeCell ref="P7:U7"/>
    <mergeCell ref="V7:W8"/>
    <mergeCell ref="X7:Y8"/>
    <mergeCell ref="K7:K8"/>
    <mergeCell ref="X9:X14"/>
    <mergeCell ref="Z9:Z14"/>
    <mergeCell ref="F7:F8"/>
    <mergeCell ref="G7:G8"/>
    <mergeCell ref="H7:H8"/>
    <mergeCell ref="I7:I8"/>
    <mergeCell ref="J7:J8"/>
    <mergeCell ref="A4:B4"/>
    <mergeCell ref="A5:B5"/>
    <mergeCell ref="C5:L5"/>
    <mergeCell ref="A6:B6"/>
    <mergeCell ref="C6:L6"/>
    <mergeCell ref="A7:A8"/>
    <mergeCell ref="B7:B8"/>
    <mergeCell ref="C7:C8"/>
    <mergeCell ref="D7:D8"/>
    <mergeCell ref="E7:E8"/>
  </mergeCells>
  <dataValidations count="5">
    <dataValidation type="list" allowBlank="1" showInputMessage="1" showErrorMessage="1" sqref="P9:Q36 S9:U36" xr:uid="{2609B5D9-9D14-4FBC-B2AD-CE1D074396E1}">
      <formula1>#REF!</formula1>
    </dataValidation>
    <dataValidation type="list" allowBlank="1" showInputMessage="1" showErrorMessage="1" sqref="AA9:AA36" xr:uid="{BA648349-D0D3-4965-8130-7C9D44CC6911}">
      <formula1>$M$55:$M$57</formula1>
    </dataValidation>
    <dataValidation type="list" allowBlank="1" showInputMessage="1" showErrorMessage="1" sqref="G9:G15 G29 G22 G33 V9 V15 V22 V29 V33" xr:uid="{700F31D8-4FE0-4076-A405-FD1720E2C7A6}">
      <formula1>$G$55:$G$59</formula1>
    </dataValidation>
    <dataValidation type="list" allowBlank="1" showInputMessage="1" showErrorMessage="1" sqref="Z54 K9 Z33 Z22 Z29 Z9 Z15" xr:uid="{62FEFCBF-DFA8-44E5-A8EA-5714E9CD826D}">
      <formula1>$K$55:$K$58</formula1>
    </dataValidation>
    <dataValidation type="list" allowBlank="1" showInputMessage="1" showErrorMessage="1" sqref="X54 I15:I36 I9 X9 X15 X22 X29:X33" xr:uid="{2A776F70-996A-4D8F-BB8D-5FF6683C5E1F}">
      <formula1>$I$55:$I$59</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&amp;CCarrera 10ª No 15-22 PBX: 60+1 3275252 – Fax: 6013275248 Línea gratuita:018000122020
www.uaeos.gov.co  - atencionalciudadano@uaeos.gov.co
Bogotá D.C, Colombia
</oddFooter>
  </headerFooter>
  <extLst>
    <ext xmlns:x14="http://schemas.microsoft.com/office/spreadsheetml/2009/9/main" uri="{78C0D931-6437-407d-A8EE-F0AAD7539E65}">
      <x14:conditionalFormattings>
        <x14:conditionalFormatting xmlns:xm="http://schemas.microsoft.com/office/excel/2006/main">
          <x14:cfRule type="containsText" priority="14" operator="containsText" id="{D53BB745-A424-4414-8631-57CE48CBD54A}">
            <xm:f>NOT(ISERROR(SEARCH($G$59,G9)))</xm:f>
            <xm:f>$G$59</xm:f>
            <x14:dxf>
              <fill>
                <patternFill>
                  <bgColor rgb="FFFF0000"/>
                </patternFill>
              </fill>
            </x14:dxf>
          </x14:cfRule>
          <x14:cfRule type="containsText" priority="15" operator="containsText" id="{C6E43BCD-FB6F-4973-8A11-2552A57E9453}">
            <xm:f>NOT(ISERROR(SEARCH($G$58,G9)))</xm:f>
            <xm:f>$G$58</xm:f>
            <x14:dxf>
              <fill>
                <patternFill>
                  <bgColor rgb="FFFFC000"/>
                </patternFill>
              </fill>
            </x14:dxf>
          </x14:cfRule>
          <x14:cfRule type="containsText" priority="16" operator="containsText" id="{C124245F-C214-4163-976C-FA4D08F75F23}">
            <xm:f>NOT(ISERROR(SEARCH($G$57,G9)))</xm:f>
            <xm:f>$G$57</xm:f>
            <x14:dxf>
              <fill>
                <patternFill>
                  <bgColor rgb="FFFFFF00"/>
                </patternFill>
              </fill>
            </x14:dxf>
          </x14:cfRule>
          <x14:cfRule type="containsText" priority="17" operator="containsText" id="{E32CCE2B-56E1-4A09-BF5F-4ABA1CD30DEA}">
            <xm:f>NOT(ISERROR(SEARCH($G$56,G9)))</xm:f>
            <xm:f>$G$56</xm:f>
            <x14:dxf>
              <fill>
                <patternFill>
                  <bgColor rgb="FF00B050"/>
                </patternFill>
              </fill>
            </x14:dxf>
          </x14:cfRule>
          <x14:cfRule type="containsText" priority="18" operator="containsText" id="{5CD81931-A2E8-4576-96F9-E39436E0F633}">
            <xm:f>NOT(ISERROR(SEARCH($G$55,G9)))</xm:f>
            <xm:f>$G$55</xm:f>
            <x14:dxf>
              <fill>
                <patternFill>
                  <bgColor rgb="FFADDB7B"/>
                </patternFill>
              </fill>
            </x14:dxf>
          </x14:cfRule>
          <xm:sqref>G9 V9 V15 V22 V29 V33</xm:sqref>
        </x14:conditionalFormatting>
        <x14:conditionalFormatting xmlns:xm="http://schemas.microsoft.com/office/excel/2006/main">
          <x14:cfRule type="containsText" priority="19" operator="containsText" id="{FFBFFC42-48C2-4547-8ABE-810141963001}">
            <xm:f>NOT(ISERROR(SEARCH($G$59,G15)))</xm:f>
            <xm:f>$G$59</xm:f>
            <x14:dxf>
              <fill>
                <patternFill>
                  <bgColor rgb="FFFF0000"/>
                </patternFill>
              </fill>
            </x14:dxf>
          </x14:cfRule>
          <x14:cfRule type="containsText" priority="20" operator="containsText" id="{5A6B0441-54A4-4768-8FA1-C18DE9F4D03D}">
            <xm:f>NOT(ISERROR(SEARCH($G$58,G15)))</xm:f>
            <xm:f>$G$58</xm:f>
            <x14:dxf>
              <fill>
                <patternFill>
                  <bgColor rgb="FFFFC000"/>
                </patternFill>
              </fill>
            </x14:dxf>
          </x14:cfRule>
          <x14:cfRule type="containsText" priority="21" operator="containsText" id="{B0B25E8B-A0B9-4BD3-8C29-CB163190C59F}">
            <xm:f>NOT(ISERROR(SEARCH($G$57,G15)))</xm:f>
            <xm:f>$G$57</xm:f>
            <x14:dxf>
              <fill>
                <patternFill>
                  <bgColor rgb="FFFFFF00"/>
                </patternFill>
              </fill>
            </x14:dxf>
          </x14:cfRule>
          <x14:cfRule type="containsText" priority="22" operator="containsText" id="{F50D6F44-E387-4182-83FA-FB719693D2D0}">
            <xm:f>NOT(ISERROR(SEARCH($G$56,G15)))</xm:f>
            <xm:f>$G$56</xm:f>
            <x14:dxf>
              <fill>
                <patternFill>
                  <bgColor rgb="FF00B050"/>
                </patternFill>
              </fill>
            </x14:dxf>
          </x14:cfRule>
          <x14:cfRule type="containsText" priority="23" operator="containsText" id="{9B8FE6F3-3F1D-48D1-B284-F1E223453EDB}">
            <xm:f>NOT(ISERROR(SEARCH($G$55,G15)))</xm:f>
            <xm:f>$G$55</xm:f>
            <x14:dxf>
              <fill>
                <patternFill>
                  <bgColor rgb="FF92D050"/>
                </patternFill>
              </fill>
            </x14:dxf>
          </x14:cfRule>
          <xm:sqref>G15 G22 G29 G33</xm:sqref>
        </x14:conditionalFormatting>
        <x14:conditionalFormatting xmlns:xm="http://schemas.microsoft.com/office/excel/2006/main">
          <x14:cfRule type="containsText" priority="9" operator="containsText" id="{50DD1D89-161D-445A-A7AC-E16300EB31CC}">
            <xm:f>NOT(ISERROR(SEARCH($I$59,I9)))</xm:f>
            <xm:f>$I$59</xm:f>
            <x14:dxf>
              <fill>
                <patternFill>
                  <bgColor rgb="FFFF0000"/>
                </patternFill>
              </fill>
            </x14:dxf>
          </x14:cfRule>
          <x14:cfRule type="containsText" priority="10" operator="containsText" id="{0EEA6BFB-0202-4A5F-BB28-FC4842D8AF30}">
            <xm:f>NOT(ISERROR(SEARCH($I$58,I9)))</xm:f>
            <xm:f>$I$58</xm:f>
            <x14:dxf>
              <fill>
                <patternFill>
                  <bgColor rgb="FFFFC000"/>
                </patternFill>
              </fill>
            </x14:dxf>
          </x14:cfRule>
          <x14:cfRule type="containsText" priority="11" operator="containsText" id="{B1532E6C-CE7A-4063-9106-D9A91BF41CC8}">
            <xm:f>NOT(ISERROR(SEARCH($I$57,I9)))</xm:f>
            <xm:f>$I$57</xm:f>
            <x14:dxf>
              <fill>
                <patternFill>
                  <bgColor rgb="FFFFFF00"/>
                </patternFill>
              </fill>
            </x14:dxf>
          </x14:cfRule>
          <x14:cfRule type="containsText" priority="12" operator="containsText" id="{1D6F6C96-8B83-4100-B66C-95AABEB8869A}">
            <xm:f>NOT(ISERROR(SEARCH($I$56,I9)))</xm:f>
            <xm:f>$I$56</xm:f>
            <x14:dxf>
              <fill>
                <patternFill>
                  <bgColor rgb="FF00B050"/>
                </patternFill>
              </fill>
            </x14:dxf>
          </x14:cfRule>
          <x14:cfRule type="containsText" priority="13" operator="containsText" id="{195945DA-1AC5-44BC-8C13-D790B5F2B810}">
            <xm:f>NOT(ISERROR(SEARCH($I$55,I9)))</xm:f>
            <xm:f>$I$55</xm:f>
            <x14:dxf>
              <fill>
                <patternFill>
                  <bgColor rgb="FF92D050"/>
                </patternFill>
              </fill>
            </x14:dxf>
          </x14:cfRule>
          <xm:sqref>I9</xm:sqref>
        </x14:conditionalFormatting>
        <x14:conditionalFormatting xmlns:xm="http://schemas.microsoft.com/office/excel/2006/main">
          <x14:cfRule type="containsText" priority="5" operator="containsText" id="{2BFD8621-F94A-42F6-9607-E503908B8D7C}">
            <xm:f>NOT(ISERROR(SEARCH($K$58,K9)))</xm:f>
            <xm:f>$K$58</xm:f>
            <x14:dxf>
              <fill>
                <patternFill>
                  <bgColor rgb="FFFF0000"/>
                </patternFill>
              </fill>
            </x14:dxf>
          </x14:cfRule>
          <x14:cfRule type="containsText" priority="6" operator="containsText" id="{D2DD27A7-82F6-4476-B65F-B81131650199}">
            <xm:f>NOT(ISERROR(SEARCH($K$57,K9)))</xm:f>
            <xm:f>$K$57</xm:f>
            <x14:dxf>
              <fill>
                <patternFill>
                  <bgColor rgb="FFFFC000"/>
                </patternFill>
              </fill>
            </x14:dxf>
          </x14:cfRule>
          <x14:cfRule type="containsText" priority="7" operator="containsText" id="{8AC06EEC-5D14-496C-A2FE-82E167F204C5}">
            <xm:f>NOT(ISERROR(SEARCH($K$56,K9)))</xm:f>
            <xm:f>$K$56</xm:f>
            <x14:dxf>
              <fill>
                <patternFill>
                  <bgColor rgb="FFFFFF00"/>
                </patternFill>
              </fill>
            </x14:dxf>
          </x14:cfRule>
          <x14:cfRule type="containsText" priority="8" operator="containsText" id="{43CFDD6E-C473-4582-ADB0-3DD783ADA601}">
            <xm:f>NOT(ISERROR(SEARCH($K$55,K9)))</xm:f>
            <xm:f>$K$55</xm:f>
            <x14:dxf>
              <fill>
                <patternFill>
                  <bgColor rgb="FF92D050"/>
                </patternFill>
              </fill>
            </x14:dxf>
          </x14:cfRule>
          <xm:sqref>K9 Z9 Z15 Z22 Z29 Z33 Z54</xm:sqref>
        </x14:conditionalFormatting>
        <x14:conditionalFormatting xmlns:xm="http://schemas.microsoft.com/office/excel/2006/main">
          <x14:cfRule type="containsText" priority="1" operator="containsText" id="{6E3B5EF5-D206-4DD2-9E27-266C8E2DED29}">
            <xm:f>NOT(ISERROR(SEARCH($I$58,I9)))</xm:f>
            <xm:f>$I$58</xm:f>
            <x14:dxf>
              <fill>
                <patternFill>
                  <bgColor rgb="FFFF0000"/>
                </patternFill>
              </fill>
            </x14:dxf>
          </x14:cfRule>
          <x14:cfRule type="containsText" priority="2" operator="containsText" id="{D10C0643-9E0E-4EBB-9CC8-42D41E6FF15C}">
            <xm:f>NOT(ISERROR(SEARCH($I$57,I9)))</xm:f>
            <xm:f>$I$57</xm:f>
            <x14:dxf>
              <fill>
                <patternFill>
                  <bgColor rgb="FFFFC000"/>
                </patternFill>
              </fill>
            </x14:dxf>
          </x14:cfRule>
          <x14:cfRule type="containsText" priority="3" operator="containsText" id="{58D71FAA-732B-400E-96AD-BDF38E09AF3D}">
            <xm:f>NOT(ISERROR(SEARCH($I$56,I9)))</xm:f>
            <xm:f>$I$56</xm:f>
            <x14:dxf>
              <fill>
                <patternFill>
                  <bgColor rgb="FFFFFF00"/>
                </patternFill>
              </fill>
            </x14:dxf>
          </x14:cfRule>
          <x14:cfRule type="containsText" priority="4" operator="containsText" id="{685622A3-8A7A-4ED0-AA53-9D572DAA94FA}">
            <xm:f>NOT(ISERROR(SEARCH($I$55,I9)))</xm:f>
            <xm:f>$I$55</xm:f>
            <x14:dxf>
              <fill>
                <patternFill>
                  <bgColor rgb="FF92D050"/>
                </patternFill>
              </fill>
            </x14:dxf>
          </x14:cfRule>
          <xm:sqref>X9 I15 X15 I22 X22 I29 X29:X33 I33 X54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D9C2-A009-4F2D-B66D-8577BFFF5D4C}">
  <sheetPr>
    <tabColor rgb="FF00B050"/>
  </sheetPr>
  <dimension ref="A1:AQ77"/>
  <sheetViews>
    <sheetView topLeftCell="A7" zoomScale="90" zoomScaleNormal="90" workbookViewId="0">
      <pane xSplit="3" ySplit="3" topLeftCell="F47" activePane="bottomRight" state="frozen"/>
      <selection activeCell="A7" sqref="A7"/>
      <selection pane="topRight" activeCell="D7" sqref="D7"/>
      <selection pane="bottomLeft" activeCell="A10" sqref="A10"/>
      <selection pane="bottomRight" activeCell="F47" sqref="F47:F52"/>
    </sheetView>
  </sheetViews>
  <sheetFormatPr baseColWidth="10" defaultRowHeight="16.5" x14ac:dyDescent="0.3"/>
  <cols>
    <col min="1" max="1" width="5" style="2" bestFit="1" customWidth="1"/>
    <col min="2" max="2" width="7.85546875" style="2" customWidth="1"/>
    <col min="3" max="3" width="18.42578125" style="2" customWidth="1"/>
    <col min="4" max="4" width="27.85546875" style="2" customWidth="1"/>
    <col min="5" max="5" width="31.7109375" style="2" customWidth="1"/>
    <col min="6" max="6" width="46.5703125" style="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7" style="1" customWidth="1"/>
    <col min="26" max="26" width="13.42578125" style="1" customWidth="1"/>
    <col min="27" max="27" width="7.140625" style="1" customWidth="1"/>
    <col min="28" max="28" width="9" style="1" customWidth="1"/>
    <col min="29" max="29" width="7.28515625" style="1" customWidth="1"/>
    <col min="30" max="30" width="40.42578125" style="1" customWidth="1"/>
    <col min="31" max="31" width="30.5703125" style="1" customWidth="1"/>
    <col min="32" max="32" width="19.28515625" style="1" customWidth="1"/>
    <col min="33" max="33" width="18.5703125" style="1" customWidth="1"/>
    <col min="34" max="34" width="13.5703125" style="1" customWidth="1"/>
    <col min="35" max="35" width="13.85546875" style="1" customWidth="1"/>
    <col min="36" max="16384" width="11.42578125" style="1"/>
  </cols>
  <sheetData>
    <row r="1" spans="1:43" ht="29.25" customHeight="1" x14ac:dyDescent="0.3"/>
    <row r="2" spans="1:43" ht="39" customHeight="1" x14ac:dyDescent="0.3">
      <c r="C2" s="10"/>
    </row>
    <row r="3" spans="1:43" ht="39" customHeight="1" x14ac:dyDescent="0.3">
      <c r="C3" s="75" t="s">
        <v>617</v>
      </c>
    </row>
    <row r="4" spans="1:43" x14ac:dyDescent="0.3">
      <c r="A4" s="456" t="s">
        <v>45</v>
      </c>
      <c r="B4" s="503"/>
      <c r="C4" s="457"/>
      <c r="D4" s="118" t="s">
        <v>608</v>
      </c>
      <c r="E4" s="12"/>
      <c r="F4" s="12"/>
      <c r="G4" s="13"/>
      <c r="H4" s="14"/>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43" ht="30.75" customHeight="1" x14ac:dyDescent="0.3">
      <c r="A5" s="456" t="s">
        <v>47</v>
      </c>
      <c r="B5" s="503"/>
      <c r="C5" s="457"/>
      <c r="D5" s="504" t="s">
        <v>610</v>
      </c>
      <c r="E5" s="505"/>
      <c r="F5" s="505"/>
      <c r="G5" s="505"/>
      <c r="H5" s="505"/>
      <c r="I5" s="505"/>
      <c r="J5" s="505"/>
      <c r="K5" s="505"/>
      <c r="L5" s="505"/>
      <c r="M5" s="505"/>
      <c r="N5" s="506"/>
      <c r="O5" s="11"/>
      <c r="P5" s="11"/>
      <c r="Q5" s="11"/>
      <c r="R5" s="11"/>
      <c r="S5" s="11"/>
      <c r="T5" s="11"/>
      <c r="U5" s="11"/>
      <c r="V5" s="11"/>
      <c r="W5" s="11"/>
      <c r="X5" s="11"/>
      <c r="Y5" s="11"/>
      <c r="Z5" s="11"/>
      <c r="AA5" s="11"/>
      <c r="AB5" s="11"/>
      <c r="AC5" s="11"/>
      <c r="AD5" s="11"/>
      <c r="AE5" s="11"/>
      <c r="AF5" s="11"/>
      <c r="AG5" s="11"/>
      <c r="AH5" s="11"/>
      <c r="AI5" s="11"/>
    </row>
    <row r="6" spans="1:43" ht="32.25" customHeight="1" x14ac:dyDescent="0.3">
      <c r="A6" s="456" t="s">
        <v>46</v>
      </c>
      <c r="B6" s="503"/>
      <c r="C6" s="457"/>
      <c r="D6" s="504" t="s">
        <v>609</v>
      </c>
      <c r="E6" s="505"/>
      <c r="F6" s="505"/>
      <c r="G6" s="505"/>
      <c r="H6" s="505"/>
      <c r="I6" s="505"/>
      <c r="J6" s="505"/>
      <c r="K6" s="505"/>
      <c r="L6" s="505"/>
      <c r="M6" s="505"/>
      <c r="N6" s="506"/>
      <c r="O6" s="11"/>
      <c r="P6" s="11"/>
      <c r="Q6" s="11"/>
      <c r="R6" s="11"/>
      <c r="S6" s="11"/>
      <c r="T6" s="11"/>
      <c r="U6" s="11"/>
      <c r="V6" s="11"/>
      <c r="W6" s="11"/>
      <c r="X6" s="11"/>
      <c r="Y6" s="11"/>
      <c r="Z6" s="11"/>
      <c r="AA6" s="11"/>
      <c r="AB6" s="11"/>
      <c r="AC6" s="11"/>
      <c r="AD6" s="11"/>
      <c r="AE6" s="11"/>
      <c r="AF6" s="11"/>
      <c r="AG6" s="11"/>
      <c r="AH6" s="11"/>
      <c r="AI6" s="11"/>
    </row>
    <row r="7" spans="1:43" ht="32.25" customHeight="1" x14ac:dyDescent="0.3">
      <c r="A7" s="523" t="s">
        <v>234</v>
      </c>
      <c r="B7" s="524"/>
      <c r="C7" s="524"/>
      <c r="D7" s="524"/>
      <c r="E7" s="524"/>
      <c r="F7" s="524"/>
      <c r="G7" s="524"/>
      <c r="H7" s="524"/>
      <c r="I7" s="523" t="s">
        <v>235</v>
      </c>
      <c r="J7" s="524"/>
      <c r="K7" s="524"/>
      <c r="L7" s="524"/>
      <c r="M7" s="524"/>
      <c r="N7" s="454" t="s">
        <v>236</v>
      </c>
      <c r="O7" s="485"/>
      <c r="P7" s="485"/>
      <c r="Q7" s="485"/>
      <c r="R7" s="485"/>
      <c r="S7" s="485"/>
      <c r="T7" s="485"/>
      <c r="U7" s="485"/>
      <c r="V7" s="485"/>
      <c r="W7" s="455"/>
      <c r="X7" s="454" t="s">
        <v>237</v>
      </c>
      <c r="Y7" s="485"/>
      <c r="Z7" s="485"/>
      <c r="AA7" s="485"/>
      <c r="AB7" s="485"/>
      <c r="AC7" s="485"/>
      <c r="AD7" s="485" t="s">
        <v>36</v>
      </c>
      <c r="AE7" s="485"/>
      <c r="AF7" s="485"/>
      <c r="AG7" s="485"/>
      <c r="AH7" s="485"/>
      <c r="AI7" s="485"/>
    </row>
    <row r="8" spans="1:43" ht="16.5" customHeight="1" x14ac:dyDescent="0.3">
      <c r="A8" s="507" t="s">
        <v>0</v>
      </c>
      <c r="B8" s="243"/>
      <c r="C8" s="509" t="s">
        <v>2</v>
      </c>
      <c r="D8" s="510" t="s">
        <v>3</v>
      </c>
      <c r="E8" s="510" t="s">
        <v>44</v>
      </c>
      <c r="F8" s="511" t="s">
        <v>1</v>
      </c>
      <c r="G8" s="512" t="s">
        <v>131</v>
      </c>
      <c r="H8" s="510" t="s">
        <v>147</v>
      </c>
      <c r="I8" s="513" t="s">
        <v>35</v>
      </c>
      <c r="J8" s="486" t="s">
        <v>5</v>
      </c>
      <c r="K8" s="514" t="s">
        <v>48</v>
      </c>
      <c r="L8" s="486" t="s">
        <v>5</v>
      </c>
      <c r="M8" s="510" t="s">
        <v>50</v>
      </c>
      <c r="N8" s="492" t="s">
        <v>12</v>
      </c>
      <c r="O8" s="472" t="s">
        <v>145</v>
      </c>
      <c r="P8" s="472" t="s">
        <v>13</v>
      </c>
      <c r="Q8" s="472"/>
      <c r="R8" s="458" t="s">
        <v>9</v>
      </c>
      <c r="S8" s="515"/>
      <c r="T8" s="515"/>
      <c r="U8" s="515"/>
      <c r="V8" s="515"/>
      <c r="W8" s="459"/>
      <c r="X8" s="487" t="s">
        <v>239</v>
      </c>
      <c r="Y8" s="489" t="s">
        <v>5</v>
      </c>
      <c r="Z8" s="487" t="s">
        <v>238</v>
      </c>
      <c r="AA8" s="489" t="s">
        <v>5</v>
      </c>
      <c r="AB8" s="491" t="s">
        <v>199</v>
      </c>
      <c r="AC8" s="492" t="s">
        <v>31</v>
      </c>
      <c r="AD8" s="472" t="s">
        <v>36</v>
      </c>
      <c r="AE8" s="472" t="s">
        <v>37</v>
      </c>
      <c r="AF8" s="472" t="s">
        <v>38</v>
      </c>
      <c r="AG8" s="472" t="s">
        <v>40</v>
      </c>
      <c r="AH8" s="472" t="s">
        <v>39</v>
      </c>
      <c r="AI8" s="472" t="s">
        <v>41</v>
      </c>
    </row>
    <row r="9" spans="1:43" s="4" customFormat="1" ht="63" customHeight="1" x14ac:dyDescent="0.25">
      <c r="A9" s="508"/>
      <c r="B9" s="244" t="s">
        <v>281</v>
      </c>
      <c r="C9" s="509"/>
      <c r="D9" s="472"/>
      <c r="E9" s="472"/>
      <c r="F9" s="509"/>
      <c r="G9" s="510"/>
      <c r="H9" s="472"/>
      <c r="I9" s="510"/>
      <c r="J9" s="454"/>
      <c r="K9" s="454"/>
      <c r="L9" s="454"/>
      <c r="M9" s="472"/>
      <c r="N9" s="493"/>
      <c r="O9" s="472"/>
      <c r="P9" s="117" t="s">
        <v>4</v>
      </c>
      <c r="Q9" s="117" t="s">
        <v>2</v>
      </c>
      <c r="R9" s="9" t="s">
        <v>14</v>
      </c>
      <c r="S9" s="9" t="s">
        <v>18</v>
      </c>
      <c r="T9" s="9" t="s">
        <v>30</v>
      </c>
      <c r="U9" s="9" t="s">
        <v>19</v>
      </c>
      <c r="V9" s="9" t="s">
        <v>22</v>
      </c>
      <c r="W9" s="9" t="s">
        <v>25</v>
      </c>
      <c r="X9" s="488"/>
      <c r="Y9" s="490"/>
      <c r="Z9" s="488"/>
      <c r="AA9" s="490"/>
      <c r="AB9" s="491"/>
      <c r="AC9" s="493"/>
      <c r="AD9" s="472"/>
      <c r="AE9" s="472"/>
      <c r="AF9" s="472"/>
      <c r="AG9" s="472"/>
      <c r="AH9" s="472"/>
      <c r="AI9" s="472"/>
      <c r="AJ9" s="77"/>
      <c r="AK9" s="77"/>
      <c r="AL9" s="77"/>
      <c r="AM9" s="77"/>
      <c r="AN9" s="77"/>
      <c r="AO9" s="77"/>
      <c r="AP9" s="77"/>
      <c r="AQ9" s="77"/>
    </row>
    <row r="10" spans="1:43" s="3" customFormat="1" ht="132.75" hidden="1" customHeight="1" x14ac:dyDescent="0.25">
      <c r="A10" s="235">
        <v>1</v>
      </c>
      <c r="B10" s="235" t="s">
        <v>282</v>
      </c>
      <c r="C10" s="237" t="s">
        <v>150</v>
      </c>
      <c r="D10" s="237" t="s">
        <v>579</v>
      </c>
      <c r="E10" s="237" t="s">
        <v>580</v>
      </c>
      <c r="F10" s="237" t="s">
        <v>466</v>
      </c>
      <c r="G10" s="204" t="s">
        <v>81</v>
      </c>
      <c r="H10" s="236">
        <v>1</v>
      </c>
      <c r="I10" s="195" t="s">
        <v>93</v>
      </c>
      <c r="J10" s="168">
        <f>IF(I10="MUY BAJA",20%,IF(I10="BAJA",40%,IF(I10="MEDIA",60%,IF(I10="ALTA",80%,IF(I10="MUY ALTA",100%,IF(I10="",""))))))</f>
        <v>0.2</v>
      </c>
      <c r="K10" s="245" t="s">
        <v>104</v>
      </c>
      <c r="L10" s="168">
        <f>IF(K10="LEVE",20%,IF(K10="MENOR",40%,IF(K10="MODERADO",60%,IF(K10="MAYOR",80%,IF(K10="CATASTRÓFICO",100%,IF(I10="",""))))))</f>
        <v>1</v>
      </c>
      <c r="M10" s="246" t="s">
        <v>99</v>
      </c>
      <c r="N10" s="6">
        <v>1</v>
      </c>
      <c r="O10" s="16" t="s">
        <v>467</v>
      </c>
      <c r="P10" s="167" t="s">
        <v>29</v>
      </c>
      <c r="Q10" s="167" t="s">
        <v>29</v>
      </c>
      <c r="R10" s="19" t="s">
        <v>15</v>
      </c>
      <c r="S10" s="19" t="s">
        <v>10</v>
      </c>
      <c r="T10" s="168">
        <v>0.4</v>
      </c>
      <c r="U10" s="19" t="s">
        <v>20</v>
      </c>
      <c r="V10" s="19" t="s">
        <v>23</v>
      </c>
      <c r="W10" s="19" t="s">
        <v>27</v>
      </c>
      <c r="X10" s="195" t="s">
        <v>93</v>
      </c>
      <c r="Y10" s="192">
        <f>'Calculos Controles'!C6</f>
        <v>0.12</v>
      </c>
      <c r="Z10" s="245" t="s">
        <v>104</v>
      </c>
      <c r="AA10" s="170">
        <v>1</v>
      </c>
      <c r="AB10" s="241" t="s">
        <v>99</v>
      </c>
      <c r="AC10" s="183" t="s">
        <v>32</v>
      </c>
      <c r="AD10" s="123" t="s">
        <v>277</v>
      </c>
      <c r="AE10" s="123" t="s">
        <v>276</v>
      </c>
      <c r="AF10" s="71" t="s">
        <v>585</v>
      </c>
      <c r="AG10" s="239" t="s">
        <v>227</v>
      </c>
      <c r="AH10" s="7"/>
      <c r="AI10" s="6"/>
      <c r="AM10" s="187"/>
    </row>
    <row r="11" spans="1:43" ht="117.75" hidden="1" customHeight="1" x14ac:dyDescent="0.3">
      <c r="A11" s="6">
        <v>2</v>
      </c>
      <c r="B11" s="235" t="s">
        <v>282</v>
      </c>
      <c r="C11" s="16" t="s">
        <v>150</v>
      </c>
      <c r="D11" s="16" t="s">
        <v>279</v>
      </c>
      <c r="E11" s="16" t="s">
        <v>278</v>
      </c>
      <c r="F11" s="16" t="s">
        <v>468</v>
      </c>
      <c r="G11" s="71" t="s">
        <v>81</v>
      </c>
      <c r="H11" s="7">
        <v>12</v>
      </c>
      <c r="I11" s="195" t="s">
        <v>94</v>
      </c>
      <c r="J11" s="168">
        <f>IF(I11="MUY BAJA",20%,IF(I11="BAJA",40%,IF(I11="MEDIA",60%,IF(I11="ALTA",80%,IF(I11="MUY ALTA",100%,IF(I11="",""))))))</f>
        <v>0.4</v>
      </c>
      <c r="K11" s="245" t="s">
        <v>101</v>
      </c>
      <c r="L11" s="168">
        <f t="shared" ref="L11:L37" si="0">IF(K11="LEVE",20%,IF(K11="MENOR",40%,IF(K11="MODERADO",60%,IF(K11="MAYOR",80%,IF(K11="CATASTRÓFICO",100%,IF(I11="",""))))))</f>
        <v>0.6</v>
      </c>
      <c r="M11" s="246" t="s">
        <v>101</v>
      </c>
      <c r="N11" s="6">
        <v>2</v>
      </c>
      <c r="O11" s="123" t="s">
        <v>280</v>
      </c>
      <c r="P11" s="6" t="s">
        <v>29</v>
      </c>
      <c r="Q11" s="6" t="s">
        <v>29</v>
      </c>
      <c r="R11" s="19" t="s">
        <v>16</v>
      </c>
      <c r="S11" s="19" t="s">
        <v>10</v>
      </c>
      <c r="T11" s="168">
        <v>0.3</v>
      </c>
      <c r="U11" s="19" t="s">
        <v>20</v>
      </c>
      <c r="V11" s="19" t="s">
        <v>23</v>
      </c>
      <c r="W11" s="19" t="s">
        <v>27</v>
      </c>
      <c r="X11" s="195" t="s">
        <v>93</v>
      </c>
      <c r="Y11" s="168">
        <f>'Calculos Controles'!C15</f>
        <v>0.12</v>
      </c>
      <c r="Z11" s="245" t="s">
        <v>101</v>
      </c>
      <c r="AA11" s="176">
        <v>0.6</v>
      </c>
      <c r="AB11" s="120" t="s">
        <v>101</v>
      </c>
      <c r="AC11" s="242" t="s">
        <v>32</v>
      </c>
      <c r="AD11" s="123" t="s">
        <v>469</v>
      </c>
      <c r="AE11" s="389" t="s">
        <v>688</v>
      </c>
      <c r="AF11" s="71" t="s">
        <v>585</v>
      </c>
      <c r="AG11" s="239" t="s">
        <v>227</v>
      </c>
      <c r="AH11" s="6"/>
      <c r="AI11" s="6"/>
    </row>
    <row r="12" spans="1:43" ht="73.5" hidden="1" customHeight="1" x14ac:dyDescent="0.3">
      <c r="A12" s="6">
        <v>3</v>
      </c>
      <c r="B12" s="257" t="s">
        <v>613</v>
      </c>
      <c r="C12" s="258" t="s">
        <v>344</v>
      </c>
      <c r="D12" s="258" t="s">
        <v>345</v>
      </c>
      <c r="E12" s="259" t="s">
        <v>346</v>
      </c>
      <c r="F12" s="260" t="s">
        <v>582</v>
      </c>
      <c r="G12" s="261" t="s">
        <v>81</v>
      </c>
      <c r="H12" s="262">
        <v>369</v>
      </c>
      <c r="I12" s="195" t="s">
        <v>200</v>
      </c>
      <c r="J12" s="263">
        <f>IF(I12="MUY BAJA",20%,IF(I12="BAJA",40%,IF(I12="MEDIA",60%,IF(I12="ALTA",80%,IF(I12="MUY ALTA",100%,IF(I12="",""))))))</f>
        <v>0.6</v>
      </c>
      <c r="K12" s="245" t="s">
        <v>8</v>
      </c>
      <c r="L12" s="168">
        <f t="shared" si="0"/>
        <v>0.8</v>
      </c>
      <c r="M12" s="246" t="s">
        <v>100</v>
      </c>
      <c r="N12" s="6">
        <v>1</v>
      </c>
      <c r="O12" s="264" t="s">
        <v>470</v>
      </c>
      <c r="P12" s="71" t="s">
        <v>29</v>
      </c>
      <c r="Q12" s="6" t="s">
        <v>29</v>
      </c>
      <c r="R12" s="19" t="s">
        <v>15</v>
      </c>
      <c r="S12" s="19" t="s">
        <v>10</v>
      </c>
      <c r="T12" s="250">
        <v>0.4</v>
      </c>
      <c r="U12" s="19" t="s">
        <v>20</v>
      </c>
      <c r="V12" s="19" t="s">
        <v>23</v>
      </c>
      <c r="W12" s="19" t="s">
        <v>26</v>
      </c>
      <c r="X12" s="195" t="s">
        <v>93</v>
      </c>
      <c r="Y12" s="168">
        <v>0.36</v>
      </c>
      <c r="Z12" s="245" t="s">
        <v>101</v>
      </c>
      <c r="AA12" s="168">
        <f>IF(Z12="LEVE",20%,IF(Z12="MENOR",40%,IF(Z12="MODERADO",60%,IF(Z12="MAYOR",80%,IF(Z12="CATASTROFICO",100%,IF(Z12="",""))))))</f>
        <v>0.6</v>
      </c>
      <c r="AB12" s="246" t="s">
        <v>100</v>
      </c>
      <c r="AC12" s="242" t="s">
        <v>32</v>
      </c>
      <c r="AD12" s="16" t="s">
        <v>567</v>
      </c>
      <c r="AE12" s="7" t="s">
        <v>347</v>
      </c>
      <c r="AF12" s="71" t="s">
        <v>585</v>
      </c>
      <c r="AG12" s="184" t="s">
        <v>227</v>
      </c>
      <c r="AH12" s="6"/>
      <c r="AI12" s="6"/>
    </row>
    <row r="13" spans="1:43" ht="115.5" hidden="1" customHeight="1" x14ac:dyDescent="0.3">
      <c r="A13" s="6">
        <v>4</v>
      </c>
      <c r="B13" s="257" t="s">
        <v>614</v>
      </c>
      <c r="C13" s="258" t="s">
        <v>473</v>
      </c>
      <c r="D13" s="292" t="s">
        <v>568</v>
      </c>
      <c r="E13" s="258" t="s">
        <v>583</v>
      </c>
      <c r="F13" s="258" t="s">
        <v>584</v>
      </c>
      <c r="G13" s="261" t="s">
        <v>81</v>
      </c>
      <c r="H13" s="262">
        <v>369</v>
      </c>
      <c r="I13" s="195" t="s">
        <v>200</v>
      </c>
      <c r="J13" s="263">
        <f>IF(I13="MUY BAJA",20%,IF(I13="BAJA",40%,IF(I13="MEDIA",60%,IF(I13="ALTA",80%,IF(I13="MUY ALTA",100%,IF(I13="",""))))))</f>
        <v>0.6</v>
      </c>
      <c r="K13" s="245" t="s">
        <v>8</v>
      </c>
      <c r="L13" s="168">
        <f t="shared" si="0"/>
        <v>0.8</v>
      </c>
      <c r="M13" s="246" t="s">
        <v>100</v>
      </c>
      <c r="N13" s="6">
        <v>2</v>
      </c>
      <c r="O13" s="265" t="s">
        <v>471</v>
      </c>
      <c r="P13" s="6" t="s">
        <v>29</v>
      </c>
      <c r="Q13" s="6" t="s">
        <v>29</v>
      </c>
      <c r="R13" s="19" t="s">
        <v>15</v>
      </c>
      <c r="S13" s="19" t="s">
        <v>10</v>
      </c>
      <c r="T13" s="250">
        <v>0.4</v>
      </c>
      <c r="U13" s="19" t="s">
        <v>20</v>
      </c>
      <c r="V13" s="19" t="s">
        <v>23</v>
      </c>
      <c r="W13" s="19" t="s">
        <v>26</v>
      </c>
      <c r="X13" s="195" t="s">
        <v>93</v>
      </c>
      <c r="Y13" s="175">
        <v>0.36</v>
      </c>
      <c r="Z13" s="245" t="s">
        <v>101</v>
      </c>
      <c r="AA13" s="168">
        <f>IF(Z13="LEVE",20%,IF(Z13="MENOR",40%,IF(Z13="MODERADO",60%,IF(Z13="MAYOR",80%,IF(Z13="CATASTROFICO",100%,IF(Z13="",""))))))</f>
        <v>0.6</v>
      </c>
      <c r="AB13" s="246" t="s">
        <v>100</v>
      </c>
      <c r="AC13" s="242" t="s">
        <v>32</v>
      </c>
      <c r="AD13" s="171" t="s">
        <v>472</v>
      </c>
      <c r="AE13" s="7" t="s">
        <v>347</v>
      </c>
      <c r="AF13" s="71" t="s">
        <v>585</v>
      </c>
      <c r="AG13" s="184" t="s">
        <v>227</v>
      </c>
      <c r="AH13" s="7"/>
      <c r="AI13" s="7"/>
    </row>
    <row r="14" spans="1:43" ht="117" hidden="1" customHeight="1" x14ac:dyDescent="0.3">
      <c r="A14" s="6">
        <v>5</v>
      </c>
      <c r="B14" s="257" t="s">
        <v>615</v>
      </c>
      <c r="C14" s="258" t="s">
        <v>473</v>
      </c>
      <c r="D14" s="258" t="s">
        <v>348</v>
      </c>
      <c r="E14" s="258" t="s">
        <v>474</v>
      </c>
      <c r="F14" s="258" t="s">
        <v>475</v>
      </c>
      <c r="G14" s="266" t="s">
        <v>275</v>
      </c>
      <c r="H14" s="267">
        <v>2</v>
      </c>
      <c r="I14" s="256" t="s">
        <v>93</v>
      </c>
      <c r="J14" s="263">
        <f>IF(I14="MUY BAJA",20%,IF(I14="BAJA",40%,IF(I14="MEDIA",60%,IF(I14="ALTA",80%,IF(I14="MUY ALTA",100%,IF(I14="",""))))))</f>
        <v>0.2</v>
      </c>
      <c r="K14" s="245" t="s">
        <v>104</v>
      </c>
      <c r="L14" s="168">
        <f t="shared" si="0"/>
        <v>1</v>
      </c>
      <c r="M14" s="246" t="s">
        <v>99</v>
      </c>
      <c r="N14" s="7">
        <v>3</v>
      </c>
      <c r="O14" s="264" t="s">
        <v>476</v>
      </c>
      <c r="P14" s="268" t="s">
        <v>349</v>
      </c>
      <c r="Q14" s="7" t="s">
        <v>349</v>
      </c>
      <c r="R14" s="19" t="s">
        <v>15</v>
      </c>
      <c r="S14" s="19" t="s">
        <v>10</v>
      </c>
      <c r="T14" s="250">
        <f>+'[1]ValoraciónControles Fomento'!G62</f>
        <v>0</v>
      </c>
      <c r="U14" s="19" t="s">
        <v>20</v>
      </c>
      <c r="V14" s="19" t="s">
        <v>23</v>
      </c>
      <c r="W14" s="19" t="s">
        <v>26</v>
      </c>
      <c r="X14" s="195" t="s">
        <v>93</v>
      </c>
      <c r="Y14" s="168">
        <v>0.36</v>
      </c>
      <c r="Z14" s="245" t="s">
        <v>104</v>
      </c>
      <c r="AA14" s="168">
        <f>IF(Z14="LEVE",20%,IF(Z14="MENOR",40%,IF(Z14="MODERADO",60%,IF(Z14="MAYOR",80%,IF(Z14="CATASTRÓFICO",100%,IF(Z14="",""))))))</f>
        <v>1</v>
      </c>
      <c r="AB14" s="241" t="s">
        <v>99</v>
      </c>
      <c r="AC14" s="242" t="s">
        <v>32</v>
      </c>
      <c r="AD14" s="171" t="s">
        <v>477</v>
      </c>
      <c r="AE14" s="7" t="s">
        <v>347</v>
      </c>
      <c r="AF14" s="71" t="s">
        <v>585</v>
      </c>
      <c r="AG14" s="184" t="s">
        <v>586</v>
      </c>
      <c r="AH14" s="7"/>
      <c r="AI14" s="7"/>
    </row>
    <row r="15" spans="1:43" ht="88.5" hidden="1" customHeight="1" x14ac:dyDescent="0.3">
      <c r="A15" s="525">
        <v>6</v>
      </c>
      <c r="B15" s="525" t="s">
        <v>616</v>
      </c>
      <c r="C15" s="516" t="s">
        <v>150</v>
      </c>
      <c r="D15" s="498" t="s">
        <v>478</v>
      </c>
      <c r="E15" s="498" t="s">
        <v>283</v>
      </c>
      <c r="F15" s="498" t="s">
        <v>284</v>
      </c>
      <c r="G15" s="463" t="s">
        <v>81</v>
      </c>
      <c r="H15" s="481">
        <v>2</v>
      </c>
      <c r="I15" s="519" t="s">
        <v>93</v>
      </c>
      <c r="J15" s="501">
        <v>0.2</v>
      </c>
      <c r="K15" s="477" t="s">
        <v>8</v>
      </c>
      <c r="L15" s="470">
        <f t="shared" si="0"/>
        <v>0.8</v>
      </c>
      <c r="M15" s="468" t="s">
        <v>100</v>
      </c>
      <c r="N15" s="6">
        <v>1</v>
      </c>
      <c r="O15" s="16" t="s">
        <v>285</v>
      </c>
      <c r="P15" s="167" t="s">
        <v>29</v>
      </c>
      <c r="Q15" s="167" t="s">
        <v>29</v>
      </c>
      <c r="R15" s="19" t="s">
        <v>15</v>
      </c>
      <c r="S15" s="19" t="s">
        <v>10</v>
      </c>
      <c r="T15" s="168">
        <v>0.4</v>
      </c>
      <c r="U15" s="19" t="s">
        <v>20</v>
      </c>
      <c r="V15" s="19" t="s">
        <v>23</v>
      </c>
      <c r="W15" s="19" t="s">
        <v>27</v>
      </c>
      <c r="X15" s="195" t="s">
        <v>93</v>
      </c>
      <c r="Y15" s="192">
        <v>0.12</v>
      </c>
      <c r="Z15" s="245" t="s">
        <v>8</v>
      </c>
      <c r="AA15" s="168">
        <f t="shared" ref="AA15:AA46" si="1">IF(Z15="LEVE",20%,IF(Z15="MENOR",40%,IF(Z15="MODERADO",60%,IF(Z15="MAYOR",80%,IF(Z15="CATASTRÓFICO",100%,IF(Z15="",""))))))</f>
        <v>0.8</v>
      </c>
      <c r="AB15" s="246" t="s">
        <v>100</v>
      </c>
      <c r="AC15" s="242" t="s">
        <v>32</v>
      </c>
      <c r="AD15" s="123" t="s">
        <v>286</v>
      </c>
      <c r="AE15" s="124" t="s">
        <v>681</v>
      </c>
      <c r="AF15" s="71" t="s">
        <v>585</v>
      </c>
      <c r="AG15" s="184" t="s">
        <v>227</v>
      </c>
      <c r="AH15" s="7"/>
      <c r="AI15" s="7"/>
    </row>
    <row r="16" spans="1:43" ht="87" hidden="1" customHeight="1" x14ac:dyDescent="0.3">
      <c r="A16" s="526"/>
      <c r="B16" s="526"/>
      <c r="C16" s="517"/>
      <c r="D16" s="518"/>
      <c r="E16" s="518"/>
      <c r="F16" s="518"/>
      <c r="G16" s="465"/>
      <c r="H16" s="482"/>
      <c r="I16" s="484"/>
      <c r="J16" s="520"/>
      <c r="K16" s="483"/>
      <c r="L16" s="471"/>
      <c r="M16" s="469"/>
      <c r="N16" s="6">
        <v>2</v>
      </c>
      <c r="O16" s="16" t="s">
        <v>479</v>
      </c>
      <c r="P16" s="167" t="s">
        <v>29</v>
      </c>
      <c r="Q16" s="167" t="s">
        <v>29</v>
      </c>
      <c r="R16" s="19" t="s">
        <v>15</v>
      </c>
      <c r="S16" s="19" t="s">
        <v>10</v>
      </c>
      <c r="T16" s="168">
        <v>0.4</v>
      </c>
      <c r="U16" s="19" t="s">
        <v>20</v>
      </c>
      <c r="V16" s="19" t="s">
        <v>23</v>
      </c>
      <c r="W16" s="19" t="s">
        <v>27</v>
      </c>
      <c r="X16" s="195" t="s">
        <v>93</v>
      </c>
      <c r="Y16" s="192">
        <v>7.1999999999999995E-2</v>
      </c>
      <c r="Z16" s="245" t="s">
        <v>8</v>
      </c>
      <c r="AA16" s="168">
        <f t="shared" si="1"/>
        <v>0.8</v>
      </c>
      <c r="AB16" s="246" t="s">
        <v>100</v>
      </c>
      <c r="AC16" s="242" t="s">
        <v>32</v>
      </c>
      <c r="AD16" s="123" t="s">
        <v>680</v>
      </c>
      <c r="AE16" s="124" t="s">
        <v>681</v>
      </c>
      <c r="AF16" s="71" t="s">
        <v>585</v>
      </c>
      <c r="AG16" s="184" t="s">
        <v>227</v>
      </c>
      <c r="AH16" s="7"/>
      <c r="AI16" s="7"/>
    </row>
    <row r="17" spans="1:35" ht="59.25" hidden="1" customHeight="1" x14ac:dyDescent="0.3">
      <c r="A17" s="525">
        <v>7</v>
      </c>
      <c r="B17" s="525" t="s">
        <v>612</v>
      </c>
      <c r="C17" s="527" t="s">
        <v>150</v>
      </c>
      <c r="D17" s="498" t="s">
        <v>287</v>
      </c>
      <c r="E17" s="498" t="s">
        <v>569</v>
      </c>
      <c r="F17" s="498" t="s">
        <v>570</v>
      </c>
      <c r="G17" s="527" t="s">
        <v>81</v>
      </c>
      <c r="H17" s="481">
        <v>12</v>
      </c>
      <c r="I17" s="500" t="s">
        <v>94</v>
      </c>
      <c r="J17" s="501">
        <v>0.4</v>
      </c>
      <c r="K17" s="477" t="s">
        <v>101</v>
      </c>
      <c r="L17" s="470">
        <f t="shared" si="0"/>
        <v>0.6</v>
      </c>
      <c r="M17" s="468" t="s">
        <v>101</v>
      </c>
      <c r="N17" s="6">
        <v>1</v>
      </c>
      <c r="O17" s="16" t="s">
        <v>288</v>
      </c>
      <c r="P17" s="167" t="s">
        <v>29</v>
      </c>
      <c r="Q17" s="167" t="s">
        <v>29</v>
      </c>
      <c r="R17" s="19" t="s">
        <v>15</v>
      </c>
      <c r="S17" s="19" t="s">
        <v>10</v>
      </c>
      <c r="T17" s="168">
        <v>0.4</v>
      </c>
      <c r="U17" s="19" t="s">
        <v>20</v>
      </c>
      <c r="V17" s="19" t="s">
        <v>23</v>
      </c>
      <c r="W17" s="19" t="s">
        <v>27</v>
      </c>
      <c r="X17" s="195" t="s">
        <v>94</v>
      </c>
      <c r="Y17" s="192">
        <v>0.24</v>
      </c>
      <c r="Z17" s="245" t="s">
        <v>103</v>
      </c>
      <c r="AA17" s="168">
        <f t="shared" si="1"/>
        <v>0.4</v>
      </c>
      <c r="AB17" s="246" t="s">
        <v>100</v>
      </c>
      <c r="AC17" s="242" t="s">
        <v>32</v>
      </c>
      <c r="AD17" s="171" t="s">
        <v>289</v>
      </c>
      <c r="AE17" s="124" t="s">
        <v>290</v>
      </c>
      <c r="AF17" s="71" t="s">
        <v>585</v>
      </c>
      <c r="AG17" s="184" t="s">
        <v>227</v>
      </c>
      <c r="AH17" s="7"/>
      <c r="AI17" s="7"/>
    </row>
    <row r="18" spans="1:35" ht="72.75" hidden="1" customHeight="1" x14ac:dyDescent="0.3">
      <c r="A18" s="526"/>
      <c r="B18" s="526"/>
      <c r="C18" s="528"/>
      <c r="D18" s="499"/>
      <c r="E18" s="499"/>
      <c r="F18" s="499"/>
      <c r="G18" s="528"/>
      <c r="H18" s="530"/>
      <c r="I18" s="500"/>
      <c r="J18" s="502"/>
      <c r="K18" s="478"/>
      <c r="L18" s="471"/>
      <c r="M18" s="469"/>
      <c r="N18" s="6">
        <v>2</v>
      </c>
      <c r="O18" s="123" t="s">
        <v>291</v>
      </c>
      <c r="P18" s="167" t="s">
        <v>29</v>
      </c>
      <c r="Q18" s="167" t="s">
        <v>29</v>
      </c>
      <c r="R18" s="19" t="s">
        <v>16</v>
      </c>
      <c r="S18" s="19" t="s">
        <v>10</v>
      </c>
      <c r="T18" s="168">
        <v>0.3</v>
      </c>
      <c r="U18" s="19" t="s">
        <v>20</v>
      </c>
      <c r="V18" s="19" t="s">
        <v>23</v>
      </c>
      <c r="W18" s="19" t="s">
        <v>27</v>
      </c>
      <c r="X18" s="195" t="s">
        <v>93</v>
      </c>
      <c r="Y18" s="192">
        <v>0.16800000000000001</v>
      </c>
      <c r="Z18" s="245" t="s">
        <v>103</v>
      </c>
      <c r="AA18" s="168">
        <f t="shared" si="1"/>
        <v>0.4</v>
      </c>
      <c r="AB18" s="246" t="s">
        <v>102</v>
      </c>
      <c r="AC18" s="242" t="s">
        <v>32</v>
      </c>
      <c r="AD18" s="171" t="s">
        <v>292</v>
      </c>
      <c r="AE18" s="124" t="s">
        <v>290</v>
      </c>
      <c r="AF18" s="71" t="s">
        <v>585</v>
      </c>
      <c r="AG18" s="184" t="s">
        <v>227</v>
      </c>
      <c r="AH18" s="7"/>
      <c r="AI18" s="7"/>
    </row>
    <row r="19" spans="1:35" ht="115.5" hidden="1" x14ac:dyDescent="0.3">
      <c r="A19" s="6">
        <v>8</v>
      </c>
      <c r="B19" s="6" t="s">
        <v>611</v>
      </c>
      <c r="C19" s="171" t="s">
        <v>571</v>
      </c>
      <c r="D19" s="248" t="s">
        <v>293</v>
      </c>
      <c r="E19" s="249" t="s">
        <v>572</v>
      </c>
      <c r="F19" s="248" t="s">
        <v>573</v>
      </c>
      <c r="G19" s="71" t="s">
        <v>275</v>
      </c>
      <c r="H19" s="7">
        <v>120</v>
      </c>
      <c r="I19" s="195" t="s">
        <v>200</v>
      </c>
      <c r="J19" s="8">
        <v>0.6</v>
      </c>
      <c r="K19" s="245" t="s">
        <v>8</v>
      </c>
      <c r="L19" s="168">
        <f t="shared" si="0"/>
        <v>0.8</v>
      </c>
      <c r="M19" s="246" t="s">
        <v>100</v>
      </c>
      <c r="N19" s="6">
        <v>3</v>
      </c>
      <c r="O19" s="123" t="s">
        <v>294</v>
      </c>
      <c r="P19" s="6" t="s">
        <v>29</v>
      </c>
      <c r="Q19" s="6" t="s">
        <v>29</v>
      </c>
      <c r="R19" s="19" t="s">
        <v>16</v>
      </c>
      <c r="S19" s="19" t="s">
        <v>10</v>
      </c>
      <c r="T19" s="168">
        <v>0.3</v>
      </c>
      <c r="U19" s="19" t="s">
        <v>20</v>
      </c>
      <c r="V19" s="19" t="s">
        <v>23</v>
      </c>
      <c r="W19" s="19" t="s">
        <v>26</v>
      </c>
      <c r="X19" s="195" t="s">
        <v>200</v>
      </c>
      <c r="Y19" s="177">
        <v>0.42</v>
      </c>
      <c r="Z19" s="245" t="s">
        <v>172</v>
      </c>
      <c r="AA19" s="168">
        <f t="shared" si="1"/>
        <v>0.2</v>
      </c>
      <c r="AB19" s="246" t="s">
        <v>102</v>
      </c>
      <c r="AC19" s="242" t="s">
        <v>32</v>
      </c>
      <c r="AD19" s="124" t="s">
        <v>682</v>
      </c>
      <c r="AE19" s="7" t="s">
        <v>295</v>
      </c>
      <c r="AF19" s="71" t="s">
        <v>585</v>
      </c>
      <c r="AG19" s="184" t="s">
        <v>227</v>
      </c>
      <c r="AH19" s="7"/>
      <c r="AI19" s="7"/>
    </row>
    <row r="20" spans="1:35" ht="75.75" hidden="1" x14ac:dyDescent="0.3">
      <c r="A20" s="6">
        <v>9</v>
      </c>
      <c r="B20" s="257" t="s">
        <v>662</v>
      </c>
      <c r="C20" s="171" t="s">
        <v>338</v>
      </c>
      <c r="D20" s="171" t="s">
        <v>339</v>
      </c>
      <c r="E20" s="171" t="s">
        <v>581</v>
      </c>
      <c r="F20" s="171" t="s">
        <v>340</v>
      </c>
      <c r="G20" s="171" t="s">
        <v>81</v>
      </c>
      <c r="H20" s="7">
        <v>2</v>
      </c>
      <c r="I20" s="195" t="s">
        <v>93</v>
      </c>
      <c r="J20" s="168">
        <f>IF(I20="MUY BAJA",20%,IF(I20="BAJA",40%,IF(I20="MEDIA",60%,IF(I20="ALTA",80%,IF(I20="MUY ALTA",100%,IF(I20="",""))))))</f>
        <v>0.2</v>
      </c>
      <c r="K20" s="245" t="s">
        <v>8</v>
      </c>
      <c r="L20" s="168">
        <f t="shared" si="0"/>
        <v>0.8</v>
      </c>
      <c r="M20" s="246" t="s">
        <v>100</v>
      </c>
      <c r="N20" s="6">
        <v>1</v>
      </c>
      <c r="O20" s="16" t="s">
        <v>574</v>
      </c>
      <c r="P20" s="71" t="s">
        <v>29</v>
      </c>
      <c r="Q20" s="6" t="s">
        <v>29</v>
      </c>
      <c r="R20" s="19" t="s">
        <v>15</v>
      </c>
      <c r="S20" s="19" t="s">
        <v>10</v>
      </c>
      <c r="T20" s="250" t="e">
        <f>[13]ValoraciónControles!G26</f>
        <v>#REF!</v>
      </c>
      <c r="U20" s="19" t="s">
        <v>20</v>
      </c>
      <c r="V20" s="19" t="s">
        <v>23</v>
      </c>
      <c r="W20" s="19" t="s">
        <v>27</v>
      </c>
      <c r="X20" s="195" t="s">
        <v>94</v>
      </c>
      <c r="Y20" s="168">
        <v>0.36</v>
      </c>
      <c r="Z20" s="245" t="s">
        <v>8</v>
      </c>
      <c r="AA20" s="168">
        <f t="shared" si="1"/>
        <v>0.8</v>
      </c>
      <c r="AB20" s="246" t="s">
        <v>100</v>
      </c>
      <c r="AC20" s="242" t="s">
        <v>32</v>
      </c>
      <c r="AD20" s="16" t="s">
        <v>575</v>
      </c>
      <c r="AE20" s="7" t="s">
        <v>297</v>
      </c>
      <c r="AF20" s="71" t="s">
        <v>585</v>
      </c>
      <c r="AG20" s="184" t="s">
        <v>227</v>
      </c>
      <c r="AH20" s="7"/>
      <c r="AI20" s="7"/>
    </row>
    <row r="21" spans="1:35" ht="75.75" hidden="1" x14ac:dyDescent="0.3">
      <c r="A21" s="6">
        <v>10</v>
      </c>
      <c r="B21" s="257" t="s">
        <v>661</v>
      </c>
      <c r="C21" s="171" t="s">
        <v>298</v>
      </c>
      <c r="D21" s="171" t="s">
        <v>341</v>
      </c>
      <c r="E21" s="171" t="s">
        <v>342</v>
      </c>
      <c r="F21" s="171" t="s">
        <v>343</v>
      </c>
      <c r="G21" s="171" t="s">
        <v>275</v>
      </c>
      <c r="H21" s="7">
        <v>700</v>
      </c>
      <c r="I21" s="195" t="s">
        <v>7</v>
      </c>
      <c r="J21" s="168">
        <f>IF(I21="MUY BAJA",20%,IF(I21="BAJA",40%,IF(I21="MEDIA",60%,IF(I21="ALTA",80%,IF(I21="MUY ALTA",100%,IF(I21="",""))))))</f>
        <v>0.8</v>
      </c>
      <c r="K21" s="245" t="s">
        <v>8</v>
      </c>
      <c r="L21" s="168">
        <f t="shared" si="0"/>
        <v>0.8</v>
      </c>
      <c r="M21" s="246" t="s">
        <v>100</v>
      </c>
      <c r="N21" s="6">
        <v>2</v>
      </c>
      <c r="O21" s="123" t="s">
        <v>576</v>
      </c>
      <c r="P21" s="6" t="s">
        <v>29</v>
      </c>
      <c r="Q21" s="6" t="s">
        <v>29</v>
      </c>
      <c r="R21" s="19" t="s">
        <v>15</v>
      </c>
      <c r="S21" s="19" t="s">
        <v>10</v>
      </c>
      <c r="T21" s="250" t="e">
        <f>[13]ValoraciónControles!G41</f>
        <v>#REF!</v>
      </c>
      <c r="U21" s="19" t="s">
        <v>20</v>
      </c>
      <c r="V21" s="19" t="s">
        <v>23</v>
      </c>
      <c r="W21" s="19" t="s">
        <v>27</v>
      </c>
      <c r="X21" s="195" t="s">
        <v>94</v>
      </c>
      <c r="Y21" s="168">
        <v>0.24</v>
      </c>
      <c r="Z21" s="245" t="s">
        <v>8</v>
      </c>
      <c r="AA21" s="168">
        <f t="shared" si="1"/>
        <v>0.8</v>
      </c>
      <c r="AB21" s="246" t="s">
        <v>100</v>
      </c>
      <c r="AC21" s="242" t="s">
        <v>32</v>
      </c>
      <c r="AD21" s="16" t="s">
        <v>577</v>
      </c>
      <c r="AE21" s="7" t="s">
        <v>297</v>
      </c>
      <c r="AF21" s="71" t="s">
        <v>585</v>
      </c>
      <c r="AG21" s="184" t="s">
        <v>586</v>
      </c>
      <c r="AH21" s="7"/>
      <c r="AI21" s="7"/>
    </row>
    <row r="22" spans="1:35" ht="99" hidden="1" x14ac:dyDescent="0.3">
      <c r="A22" s="6">
        <v>11</v>
      </c>
      <c r="B22" s="257" t="s">
        <v>394</v>
      </c>
      <c r="C22" s="218" t="s">
        <v>296</v>
      </c>
      <c r="D22" s="218" t="s">
        <v>299</v>
      </c>
      <c r="E22" s="218" t="s">
        <v>480</v>
      </c>
      <c r="F22" s="171" t="s">
        <v>481</v>
      </c>
      <c r="G22" s="7" t="s">
        <v>81</v>
      </c>
      <c r="H22" s="7">
        <v>1000</v>
      </c>
      <c r="I22" s="195" t="s">
        <v>7</v>
      </c>
      <c r="J22" s="168">
        <f>IF(I22="MUY BAJA",20%,IF(I22="BAJA",40%,IF(I22="MEDIA",60%,IF(I22="ALTA",80%,IF(I22="MUY ALTA",100%,IF(I22="",""))))))</f>
        <v>0.8</v>
      </c>
      <c r="K22" s="245" t="s">
        <v>8</v>
      </c>
      <c r="L22" s="168">
        <f t="shared" si="0"/>
        <v>0.8</v>
      </c>
      <c r="M22" s="246" t="s">
        <v>100</v>
      </c>
      <c r="N22" s="6">
        <v>1</v>
      </c>
      <c r="O22" s="16" t="s">
        <v>300</v>
      </c>
      <c r="P22" s="71" t="s">
        <v>29</v>
      </c>
      <c r="Q22" s="6" t="s">
        <v>29</v>
      </c>
      <c r="R22" s="19" t="s">
        <v>15</v>
      </c>
      <c r="S22" s="19" t="s">
        <v>10</v>
      </c>
      <c r="T22" s="250" t="e">
        <f>[13]ValoraciónControles!G58</f>
        <v>#REF!</v>
      </c>
      <c r="U22" s="19" t="s">
        <v>20</v>
      </c>
      <c r="V22" s="19" t="s">
        <v>23</v>
      </c>
      <c r="W22" s="19" t="s">
        <v>27</v>
      </c>
      <c r="X22" s="195" t="s">
        <v>7</v>
      </c>
      <c r="Y22" s="168">
        <v>0.36</v>
      </c>
      <c r="Z22" s="245" t="s">
        <v>101</v>
      </c>
      <c r="AA22" s="168">
        <f t="shared" si="1"/>
        <v>0.6</v>
      </c>
      <c r="AB22" s="246" t="s">
        <v>100</v>
      </c>
      <c r="AC22" s="242" t="s">
        <v>32</v>
      </c>
      <c r="AD22" s="16" t="s">
        <v>301</v>
      </c>
      <c r="AE22" s="7" t="s">
        <v>302</v>
      </c>
      <c r="AF22" s="71" t="s">
        <v>585</v>
      </c>
      <c r="AG22" s="184" t="s">
        <v>227</v>
      </c>
      <c r="AH22" s="7"/>
      <c r="AI22" s="7"/>
    </row>
    <row r="23" spans="1:35" ht="75.75" hidden="1" x14ac:dyDescent="0.3">
      <c r="A23" s="6">
        <v>12</v>
      </c>
      <c r="B23" s="257" t="s">
        <v>395</v>
      </c>
      <c r="C23" s="218" t="s">
        <v>298</v>
      </c>
      <c r="D23" s="171" t="s">
        <v>332</v>
      </c>
      <c r="E23" s="218" t="s">
        <v>333</v>
      </c>
      <c r="F23" s="171" t="s">
        <v>334</v>
      </c>
      <c r="G23" s="7" t="s">
        <v>85</v>
      </c>
      <c r="H23" s="7">
        <v>120</v>
      </c>
      <c r="I23" s="195" t="s">
        <v>200</v>
      </c>
      <c r="J23" s="168">
        <f>IF(I23="MUY BAJA",20%,IF(I23="BAJA",40%,IF(I23="MEDIA",60%,IF(I23="ALTA",80%,IF(I23="MUY ALTA",100%,IF(I23="",""))))))</f>
        <v>0.6</v>
      </c>
      <c r="K23" s="245" t="s">
        <v>8</v>
      </c>
      <c r="L23" s="168">
        <f t="shared" si="0"/>
        <v>0.8</v>
      </c>
      <c r="M23" s="246" t="s">
        <v>100</v>
      </c>
      <c r="N23" s="6">
        <v>2</v>
      </c>
      <c r="O23" s="123" t="s">
        <v>482</v>
      </c>
      <c r="P23" s="6" t="s">
        <v>29</v>
      </c>
      <c r="Q23" s="6" t="s">
        <v>29</v>
      </c>
      <c r="R23" s="19" t="s">
        <v>16</v>
      </c>
      <c r="S23" s="19" t="s">
        <v>10</v>
      </c>
      <c r="T23" s="250" t="e">
        <f>[13]ValoraciónControles!G73</f>
        <v>#REF!</v>
      </c>
      <c r="U23" s="19" t="s">
        <v>20</v>
      </c>
      <c r="V23" s="19" t="s">
        <v>23</v>
      </c>
      <c r="W23" s="19" t="s">
        <v>27</v>
      </c>
      <c r="X23" s="195" t="s">
        <v>200</v>
      </c>
      <c r="Y23" s="168">
        <v>0.36</v>
      </c>
      <c r="Z23" s="245" t="s">
        <v>8</v>
      </c>
      <c r="AA23" s="168">
        <f t="shared" si="1"/>
        <v>0.8</v>
      </c>
      <c r="AB23" s="246" t="s">
        <v>100</v>
      </c>
      <c r="AC23" s="242" t="s">
        <v>32</v>
      </c>
      <c r="AD23" s="16" t="s">
        <v>483</v>
      </c>
      <c r="AE23" s="7" t="s">
        <v>484</v>
      </c>
      <c r="AF23" s="71" t="s">
        <v>585</v>
      </c>
      <c r="AG23" s="184" t="s">
        <v>227</v>
      </c>
      <c r="AH23" s="7"/>
      <c r="AI23" s="7"/>
    </row>
    <row r="24" spans="1:35" ht="148.5" hidden="1" x14ac:dyDescent="0.3">
      <c r="A24" s="6">
        <v>13</v>
      </c>
      <c r="B24" s="257" t="s">
        <v>396</v>
      </c>
      <c r="C24" s="218" t="s">
        <v>298</v>
      </c>
      <c r="D24" s="171" t="s">
        <v>335</v>
      </c>
      <c r="E24" s="218" t="s">
        <v>336</v>
      </c>
      <c r="F24" s="171" t="s">
        <v>337</v>
      </c>
      <c r="G24" s="7" t="s">
        <v>275</v>
      </c>
      <c r="H24" s="7">
        <v>120</v>
      </c>
      <c r="I24" s="195" t="s">
        <v>200</v>
      </c>
      <c r="J24" s="168">
        <f>IF(I24="MUY BAJA",20%,IF(I24="BAJA",40%,IF(I24="MEDIA",60%,IF(I24="ALTA",80%,IF(I24="MUY ALTA",100%,IF(I24="",""))))))</f>
        <v>0.6</v>
      </c>
      <c r="K24" s="245" t="s">
        <v>8</v>
      </c>
      <c r="L24" s="168">
        <f t="shared" si="0"/>
        <v>0.8</v>
      </c>
      <c r="M24" s="246" t="s">
        <v>100</v>
      </c>
      <c r="N24" s="6">
        <v>3</v>
      </c>
      <c r="O24" s="123" t="s">
        <v>303</v>
      </c>
      <c r="P24" s="6" t="s">
        <v>29</v>
      </c>
      <c r="Q24" s="6" t="s">
        <v>29</v>
      </c>
      <c r="R24" s="19" t="s">
        <v>15</v>
      </c>
      <c r="S24" s="19" t="s">
        <v>10</v>
      </c>
      <c r="T24" s="250" t="e">
        <f>[13]ValoraciónControles!G88</f>
        <v>#REF!</v>
      </c>
      <c r="U24" s="19" t="s">
        <v>20</v>
      </c>
      <c r="V24" s="19" t="s">
        <v>23</v>
      </c>
      <c r="W24" s="19" t="s">
        <v>27</v>
      </c>
      <c r="X24" s="195" t="s">
        <v>7</v>
      </c>
      <c r="Y24" s="168">
        <v>0.36</v>
      </c>
      <c r="Z24" s="245" t="s">
        <v>101</v>
      </c>
      <c r="AA24" s="168">
        <f t="shared" si="1"/>
        <v>0.6</v>
      </c>
      <c r="AB24" s="246" t="s">
        <v>100</v>
      </c>
      <c r="AC24" s="242" t="s">
        <v>32</v>
      </c>
      <c r="AD24" s="171" t="s">
        <v>578</v>
      </c>
      <c r="AE24" s="7" t="s">
        <v>297</v>
      </c>
      <c r="AF24" s="71" t="s">
        <v>585</v>
      </c>
      <c r="AG24" s="184" t="s">
        <v>586</v>
      </c>
      <c r="AH24" s="7"/>
      <c r="AI24" s="7"/>
    </row>
    <row r="25" spans="1:35" ht="76.5" hidden="1" x14ac:dyDescent="0.3">
      <c r="A25" s="6">
        <v>14</v>
      </c>
      <c r="B25" s="6" t="s">
        <v>389</v>
      </c>
      <c r="C25" s="171" t="s">
        <v>150</v>
      </c>
      <c r="D25" s="16" t="s">
        <v>304</v>
      </c>
      <c r="E25" s="16" t="s">
        <v>305</v>
      </c>
      <c r="F25" s="16" t="s">
        <v>486</v>
      </c>
      <c r="G25" s="71" t="s">
        <v>306</v>
      </c>
      <c r="H25" s="7">
        <v>72</v>
      </c>
      <c r="I25" s="195" t="s">
        <v>200</v>
      </c>
      <c r="J25" s="8">
        <v>0.6</v>
      </c>
      <c r="K25" s="245" t="s">
        <v>101</v>
      </c>
      <c r="L25" s="168">
        <f t="shared" si="0"/>
        <v>0.6</v>
      </c>
      <c r="M25" s="246" t="s">
        <v>101</v>
      </c>
      <c r="N25" s="6">
        <v>1</v>
      </c>
      <c r="O25" s="16" t="s">
        <v>307</v>
      </c>
      <c r="P25" s="167" t="s">
        <v>29</v>
      </c>
      <c r="Q25" s="167" t="s">
        <v>29</v>
      </c>
      <c r="R25" s="19" t="s">
        <v>15</v>
      </c>
      <c r="S25" s="19" t="s">
        <v>10</v>
      </c>
      <c r="T25" s="168">
        <v>0.4</v>
      </c>
      <c r="U25" s="19" t="s">
        <v>20</v>
      </c>
      <c r="V25" s="19" t="s">
        <v>23</v>
      </c>
      <c r="W25" s="19" t="s">
        <v>27</v>
      </c>
      <c r="X25" s="195" t="s">
        <v>93</v>
      </c>
      <c r="Y25" s="168">
        <v>0.36</v>
      </c>
      <c r="Z25" s="245" t="s">
        <v>101</v>
      </c>
      <c r="AA25" s="168">
        <f t="shared" si="1"/>
        <v>0.6</v>
      </c>
      <c r="AB25" s="246" t="s">
        <v>101</v>
      </c>
      <c r="AC25" s="242" t="s">
        <v>32</v>
      </c>
      <c r="AD25" s="171" t="s">
        <v>308</v>
      </c>
      <c r="AE25" s="6"/>
      <c r="AF25" s="71" t="s">
        <v>585</v>
      </c>
      <c r="AG25" s="239" t="s">
        <v>227</v>
      </c>
      <c r="AH25" s="7"/>
      <c r="AI25" s="7"/>
    </row>
    <row r="26" spans="1:35" ht="82.5" hidden="1" x14ac:dyDescent="0.3">
      <c r="A26" s="6">
        <v>15</v>
      </c>
      <c r="B26" s="6" t="s">
        <v>390</v>
      </c>
      <c r="C26" s="171" t="s">
        <v>485</v>
      </c>
      <c r="D26" s="16" t="s">
        <v>309</v>
      </c>
      <c r="E26" s="16" t="s">
        <v>487</v>
      </c>
      <c r="F26" s="16" t="s">
        <v>488</v>
      </c>
      <c r="G26" s="71" t="s">
        <v>87</v>
      </c>
      <c r="H26" s="7">
        <v>12</v>
      </c>
      <c r="I26" s="251" t="s">
        <v>94</v>
      </c>
      <c r="J26" s="8">
        <v>0.4</v>
      </c>
      <c r="K26" s="245" t="s">
        <v>8</v>
      </c>
      <c r="L26" s="168">
        <f t="shared" si="0"/>
        <v>0.8</v>
      </c>
      <c r="M26" s="246" t="s">
        <v>100</v>
      </c>
      <c r="N26" s="6">
        <v>2</v>
      </c>
      <c r="O26" s="123" t="s">
        <v>489</v>
      </c>
      <c r="P26" s="6" t="s">
        <v>29</v>
      </c>
      <c r="Q26" s="6" t="s">
        <v>29</v>
      </c>
      <c r="R26" s="19" t="s">
        <v>15</v>
      </c>
      <c r="S26" s="19" t="s">
        <v>10</v>
      </c>
      <c r="T26" s="175">
        <v>0.4</v>
      </c>
      <c r="U26" s="19" t="s">
        <v>20</v>
      </c>
      <c r="V26" s="19" t="s">
        <v>23</v>
      </c>
      <c r="W26" s="19" t="s">
        <v>27</v>
      </c>
      <c r="X26" s="195" t="s">
        <v>93</v>
      </c>
      <c r="Y26" s="168">
        <v>0.24</v>
      </c>
      <c r="Z26" s="245" t="s">
        <v>8</v>
      </c>
      <c r="AA26" s="168">
        <f t="shared" si="1"/>
        <v>0.8</v>
      </c>
      <c r="AB26" s="246" t="s">
        <v>100</v>
      </c>
      <c r="AC26" s="242" t="s">
        <v>32</v>
      </c>
      <c r="AD26" s="7" t="s">
        <v>310</v>
      </c>
      <c r="AE26" s="7" t="s">
        <v>311</v>
      </c>
      <c r="AF26" s="71" t="s">
        <v>585</v>
      </c>
      <c r="AG26" s="239" t="s">
        <v>227</v>
      </c>
      <c r="AH26" s="7"/>
      <c r="AI26" s="7"/>
    </row>
    <row r="27" spans="1:35" ht="75.75" hidden="1" x14ac:dyDescent="0.3">
      <c r="A27" s="6">
        <v>16</v>
      </c>
      <c r="B27" s="6" t="s">
        <v>391</v>
      </c>
      <c r="C27" s="171" t="s">
        <v>490</v>
      </c>
      <c r="D27" s="123" t="s">
        <v>312</v>
      </c>
      <c r="E27" s="16" t="s">
        <v>491</v>
      </c>
      <c r="F27" s="16" t="s">
        <v>492</v>
      </c>
      <c r="G27" s="71" t="s">
        <v>87</v>
      </c>
      <c r="H27" s="7">
        <v>36</v>
      </c>
      <c r="I27" s="251" t="s">
        <v>94</v>
      </c>
      <c r="J27" s="8">
        <v>0.6</v>
      </c>
      <c r="K27" s="245" t="s">
        <v>104</v>
      </c>
      <c r="L27" s="168">
        <f t="shared" si="0"/>
        <v>1</v>
      </c>
      <c r="M27" s="246" t="s">
        <v>99</v>
      </c>
      <c r="N27" s="6">
        <v>3</v>
      </c>
      <c r="O27" s="123" t="s">
        <v>201</v>
      </c>
      <c r="P27" s="6" t="s">
        <v>29</v>
      </c>
      <c r="Q27" s="6" t="s">
        <v>29</v>
      </c>
      <c r="R27" s="19" t="s">
        <v>15</v>
      </c>
      <c r="S27" s="19" t="s">
        <v>10</v>
      </c>
      <c r="T27" s="175">
        <v>0.3</v>
      </c>
      <c r="U27" s="19" t="s">
        <v>20</v>
      </c>
      <c r="V27" s="19" t="s">
        <v>23</v>
      </c>
      <c r="W27" s="19" t="s">
        <v>27</v>
      </c>
      <c r="X27" s="195" t="s">
        <v>94</v>
      </c>
      <c r="Y27" s="177">
        <v>0.42</v>
      </c>
      <c r="Z27" s="245" t="s">
        <v>104</v>
      </c>
      <c r="AA27" s="168">
        <f t="shared" si="1"/>
        <v>1</v>
      </c>
      <c r="AB27" s="246" t="s">
        <v>99</v>
      </c>
      <c r="AC27" s="242" t="s">
        <v>32</v>
      </c>
      <c r="AD27" s="171" t="s">
        <v>313</v>
      </c>
      <c r="AE27" s="7" t="s">
        <v>314</v>
      </c>
      <c r="AF27" s="71" t="s">
        <v>585</v>
      </c>
      <c r="AG27" s="239" t="s">
        <v>227</v>
      </c>
      <c r="AH27" s="7"/>
      <c r="AI27" s="7"/>
    </row>
    <row r="28" spans="1:35" ht="89.25" hidden="1" x14ac:dyDescent="0.3">
      <c r="A28" s="6">
        <v>17</v>
      </c>
      <c r="B28" s="6" t="s">
        <v>392</v>
      </c>
      <c r="C28" s="171" t="s">
        <v>315</v>
      </c>
      <c r="D28" s="123" t="s">
        <v>316</v>
      </c>
      <c r="E28" s="252" t="s">
        <v>317</v>
      </c>
      <c r="F28" s="16" t="s">
        <v>493</v>
      </c>
      <c r="G28" s="71" t="s">
        <v>81</v>
      </c>
      <c r="H28" s="7">
        <v>650</v>
      </c>
      <c r="I28" s="251" t="s">
        <v>7</v>
      </c>
      <c r="J28" s="8">
        <v>0.8</v>
      </c>
      <c r="K28" s="245" t="s">
        <v>103</v>
      </c>
      <c r="L28" s="168">
        <f t="shared" si="0"/>
        <v>0.4</v>
      </c>
      <c r="M28" s="246" t="s">
        <v>101</v>
      </c>
      <c r="N28" s="7">
        <v>4</v>
      </c>
      <c r="O28" s="124" t="s">
        <v>318</v>
      </c>
      <c r="P28" s="7" t="s">
        <v>29</v>
      </c>
      <c r="Q28" s="7" t="s">
        <v>29</v>
      </c>
      <c r="R28" s="19" t="s">
        <v>15</v>
      </c>
      <c r="S28" s="19" t="s">
        <v>10</v>
      </c>
      <c r="T28" s="175">
        <v>0.4</v>
      </c>
      <c r="U28" s="19" t="s">
        <v>20</v>
      </c>
      <c r="V28" s="19" t="s">
        <v>23</v>
      </c>
      <c r="W28" s="19" t="s">
        <v>27</v>
      </c>
      <c r="X28" s="195" t="s">
        <v>94</v>
      </c>
      <c r="Y28" s="168">
        <v>0.48</v>
      </c>
      <c r="Z28" s="245" t="s">
        <v>103</v>
      </c>
      <c r="AA28" s="168">
        <f t="shared" si="1"/>
        <v>0.4</v>
      </c>
      <c r="AB28" s="246" t="s">
        <v>101</v>
      </c>
      <c r="AC28" s="242" t="s">
        <v>32</v>
      </c>
      <c r="AD28" s="171" t="s">
        <v>494</v>
      </c>
      <c r="AE28" s="7" t="s">
        <v>319</v>
      </c>
      <c r="AF28" s="71" t="s">
        <v>585</v>
      </c>
      <c r="AG28" s="239" t="s">
        <v>227</v>
      </c>
      <c r="AH28" s="7"/>
      <c r="AI28" s="7"/>
    </row>
    <row r="29" spans="1:35" ht="75.75" hidden="1" x14ac:dyDescent="0.3">
      <c r="A29" s="6">
        <v>18</v>
      </c>
      <c r="B29" s="6" t="s">
        <v>393</v>
      </c>
      <c r="C29" s="171" t="s">
        <v>329</v>
      </c>
      <c r="D29" s="81" t="s">
        <v>320</v>
      </c>
      <c r="E29" s="81" t="s">
        <v>321</v>
      </c>
      <c r="F29" s="81" t="s">
        <v>495</v>
      </c>
      <c r="G29" s="71" t="s">
        <v>81</v>
      </c>
      <c r="H29" s="7">
        <v>100</v>
      </c>
      <c r="I29" s="195" t="s">
        <v>200</v>
      </c>
      <c r="J29" s="8">
        <v>0.6</v>
      </c>
      <c r="K29" s="245" t="s">
        <v>172</v>
      </c>
      <c r="L29" s="168">
        <f t="shared" si="0"/>
        <v>0.2</v>
      </c>
      <c r="M29" s="246" t="s">
        <v>101</v>
      </c>
      <c r="N29" s="7">
        <v>5</v>
      </c>
      <c r="O29" s="124" t="s">
        <v>496</v>
      </c>
      <c r="P29" s="7" t="s">
        <v>29</v>
      </c>
      <c r="Q29" s="7" t="s">
        <v>29</v>
      </c>
      <c r="R29" s="19" t="s">
        <v>15</v>
      </c>
      <c r="S29" s="19" t="s">
        <v>10</v>
      </c>
      <c r="T29" s="273">
        <v>0.4</v>
      </c>
      <c r="U29" s="19" t="s">
        <v>20</v>
      </c>
      <c r="V29" s="19" t="s">
        <v>23</v>
      </c>
      <c r="W29" s="19" t="s">
        <v>27</v>
      </c>
      <c r="X29" s="195" t="s">
        <v>93</v>
      </c>
      <c r="Y29" s="168">
        <v>0.36</v>
      </c>
      <c r="Z29" s="245" t="s">
        <v>172</v>
      </c>
      <c r="AA29" s="168">
        <f t="shared" si="1"/>
        <v>0.2</v>
      </c>
      <c r="AB29" s="246" t="s">
        <v>102</v>
      </c>
      <c r="AC29" s="242" t="s">
        <v>32</v>
      </c>
      <c r="AD29" s="171" t="s">
        <v>322</v>
      </c>
      <c r="AE29" s="171" t="s">
        <v>323</v>
      </c>
      <c r="AF29" s="71" t="s">
        <v>585</v>
      </c>
      <c r="AG29" s="239" t="s">
        <v>227</v>
      </c>
      <c r="AH29" s="7"/>
      <c r="AI29" s="7"/>
    </row>
    <row r="30" spans="1:35" ht="75.75" hidden="1" x14ac:dyDescent="0.3">
      <c r="A30" s="6">
        <v>19</v>
      </c>
      <c r="B30" s="6" t="s">
        <v>397</v>
      </c>
      <c r="C30" s="237" t="s">
        <v>296</v>
      </c>
      <c r="D30" s="237" t="s">
        <v>497</v>
      </c>
      <c r="E30" s="237" t="s">
        <v>324</v>
      </c>
      <c r="F30" s="237" t="s">
        <v>325</v>
      </c>
      <c r="G30" s="204" t="s">
        <v>81</v>
      </c>
      <c r="H30" s="236">
        <v>1500</v>
      </c>
      <c r="I30" s="251" t="s">
        <v>7</v>
      </c>
      <c r="J30" s="168">
        <f t="shared" ref="J30:J38" si="2">IF(I30="MUY BAJA",20%,IF(I30="BAJA",40%,IF(I30="MEDIA",60%,IF(I30="ALTA",80%,IF(I30="MUY ALTA",100%,IF(I30="",""))))))</f>
        <v>0.8</v>
      </c>
      <c r="K30" s="245" t="s">
        <v>172</v>
      </c>
      <c r="L30" s="168">
        <f t="shared" si="0"/>
        <v>0.2</v>
      </c>
      <c r="M30" s="246" t="s">
        <v>102</v>
      </c>
      <c r="N30" s="6">
        <v>1</v>
      </c>
      <c r="O30" s="16" t="s">
        <v>326</v>
      </c>
      <c r="P30" s="167" t="s">
        <v>29</v>
      </c>
      <c r="Q30" s="167" t="s">
        <v>29</v>
      </c>
      <c r="R30" s="19" t="s">
        <v>16</v>
      </c>
      <c r="S30" s="19" t="s">
        <v>10</v>
      </c>
      <c r="T30" s="168">
        <v>0.3</v>
      </c>
      <c r="U30" s="19" t="s">
        <v>20</v>
      </c>
      <c r="V30" s="19" t="s">
        <v>23</v>
      </c>
      <c r="W30" s="19" t="s">
        <v>27</v>
      </c>
      <c r="X30" s="195" t="s">
        <v>94</v>
      </c>
      <c r="Y30" s="253">
        <v>0.56000000000000005</v>
      </c>
      <c r="Z30" s="245" t="s">
        <v>172</v>
      </c>
      <c r="AA30" s="168">
        <f t="shared" si="1"/>
        <v>0.2</v>
      </c>
      <c r="AB30" s="246" t="s">
        <v>102</v>
      </c>
      <c r="AC30" s="242" t="s">
        <v>32</v>
      </c>
      <c r="AD30" s="16" t="s">
        <v>327</v>
      </c>
      <c r="AE30" s="123" t="s">
        <v>328</v>
      </c>
      <c r="AF30" s="71" t="s">
        <v>585</v>
      </c>
      <c r="AG30" s="239" t="s">
        <v>227</v>
      </c>
      <c r="AH30" s="7"/>
      <c r="AI30" s="7"/>
    </row>
    <row r="31" spans="1:35" ht="75.75" hidden="1" x14ac:dyDescent="0.3">
      <c r="A31" s="6">
        <v>20</v>
      </c>
      <c r="B31" s="6" t="s">
        <v>398</v>
      </c>
      <c r="C31" s="16" t="s">
        <v>329</v>
      </c>
      <c r="D31" s="16" t="s">
        <v>330</v>
      </c>
      <c r="E31" s="16" t="s">
        <v>498</v>
      </c>
      <c r="F31" s="16" t="s">
        <v>499</v>
      </c>
      <c r="G31" s="71" t="s">
        <v>81</v>
      </c>
      <c r="H31" s="7">
        <v>2000</v>
      </c>
      <c r="I31" s="251" t="s">
        <v>7</v>
      </c>
      <c r="J31" s="168">
        <f t="shared" si="2"/>
        <v>0.8</v>
      </c>
      <c r="K31" s="245" t="s">
        <v>172</v>
      </c>
      <c r="L31" s="168">
        <f t="shared" si="0"/>
        <v>0.2</v>
      </c>
      <c r="M31" s="246" t="s">
        <v>102</v>
      </c>
      <c r="N31" s="6">
        <v>2</v>
      </c>
      <c r="O31" s="123" t="s">
        <v>500</v>
      </c>
      <c r="P31" s="6" t="s">
        <v>29</v>
      </c>
      <c r="Q31" s="6" t="s">
        <v>29</v>
      </c>
      <c r="R31" s="19" t="s">
        <v>17</v>
      </c>
      <c r="S31" s="19" t="s">
        <v>10</v>
      </c>
      <c r="T31" s="168">
        <v>0.4</v>
      </c>
      <c r="U31" s="19" t="s">
        <v>20</v>
      </c>
      <c r="V31" s="19" t="s">
        <v>23</v>
      </c>
      <c r="W31" s="19" t="s">
        <v>27</v>
      </c>
      <c r="X31" s="195" t="s">
        <v>94</v>
      </c>
      <c r="Y31" s="254">
        <v>0.48</v>
      </c>
      <c r="Z31" s="245" t="s">
        <v>172</v>
      </c>
      <c r="AA31" s="168">
        <f t="shared" si="1"/>
        <v>0.2</v>
      </c>
      <c r="AB31" s="246" t="s">
        <v>102</v>
      </c>
      <c r="AC31" s="242" t="s">
        <v>32</v>
      </c>
      <c r="AD31" s="16" t="s">
        <v>331</v>
      </c>
      <c r="AE31" s="71" t="s">
        <v>328</v>
      </c>
      <c r="AF31" s="71" t="s">
        <v>585</v>
      </c>
      <c r="AG31" s="239" t="s">
        <v>227</v>
      </c>
      <c r="AH31" s="7"/>
      <c r="AI31" s="7"/>
    </row>
    <row r="32" spans="1:35" ht="89.25" hidden="1" x14ac:dyDescent="0.3">
      <c r="A32" s="6">
        <v>21</v>
      </c>
      <c r="B32" s="6" t="s">
        <v>369</v>
      </c>
      <c r="C32" s="7" t="s">
        <v>350</v>
      </c>
      <c r="D32" s="123" t="s">
        <v>351</v>
      </c>
      <c r="E32" s="16" t="s">
        <v>352</v>
      </c>
      <c r="F32" s="16" t="s">
        <v>501</v>
      </c>
      <c r="G32" s="71" t="s">
        <v>81</v>
      </c>
      <c r="H32" s="7">
        <f>(3*12)+2+5+12</f>
        <v>55</v>
      </c>
      <c r="I32" s="195" t="s">
        <v>200</v>
      </c>
      <c r="J32" s="168">
        <f t="shared" si="2"/>
        <v>0.6</v>
      </c>
      <c r="K32" s="245" t="s">
        <v>172</v>
      </c>
      <c r="L32" s="168">
        <f t="shared" si="0"/>
        <v>0.2</v>
      </c>
      <c r="M32" s="246" t="s">
        <v>102</v>
      </c>
      <c r="N32" s="6">
        <v>1</v>
      </c>
      <c r="O32" s="81" t="s">
        <v>353</v>
      </c>
      <c r="P32" s="71" t="s">
        <v>29</v>
      </c>
      <c r="Q32" s="6" t="s">
        <v>29</v>
      </c>
      <c r="R32" s="19" t="s">
        <v>15</v>
      </c>
      <c r="S32" s="19" t="s">
        <v>10</v>
      </c>
      <c r="T32" s="250">
        <v>0.4</v>
      </c>
      <c r="U32" s="19" t="s">
        <v>20</v>
      </c>
      <c r="V32" s="19" t="s">
        <v>23</v>
      </c>
      <c r="W32" s="19" t="s">
        <v>27</v>
      </c>
      <c r="X32" s="195" t="s">
        <v>93</v>
      </c>
      <c r="Y32" s="168">
        <v>0.36</v>
      </c>
      <c r="Z32" s="245" t="s">
        <v>172</v>
      </c>
      <c r="AA32" s="168">
        <f t="shared" si="1"/>
        <v>0.2</v>
      </c>
      <c r="AB32" s="246" t="s">
        <v>102</v>
      </c>
      <c r="AC32" s="242" t="s">
        <v>32</v>
      </c>
      <c r="AD32" s="16" t="s">
        <v>502</v>
      </c>
      <c r="AE32" s="7" t="s">
        <v>354</v>
      </c>
      <c r="AF32" s="71" t="s">
        <v>585</v>
      </c>
      <c r="AG32" s="239" t="s">
        <v>227</v>
      </c>
      <c r="AH32" s="7"/>
      <c r="AI32" s="7"/>
    </row>
    <row r="33" spans="1:35" ht="86.25" hidden="1" x14ac:dyDescent="0.3">
      <c r="A33" s="6">
        <v>22</v>
      </c>
      <c r="B33" s="6" t="s">
        <v>370</v>
      </c>
      <c r="C33" s="16" t="s">
        <v>485</v>
      </c>
      <c r="D33" s="16" t="s">
        <v>355</v>
      </c>
      <c r="E33" s="16" t="s">
        <v>356</v>
      </c>
      <c r="F33" s="16" t="s">
        <v>503</v>
      </c>
      <c r="G33" s="71" t="s">
        <v>275</v>
      </c>
      <c r="H33" s="7">
        <v>15</v>
      </c>
      <c r="I33" s="195" t="s">
        <v>94</v>
      </c>
      <c r="J33" s="168">
        <f t="shared" si="2"/>
        <v>0.4</v>
      </c>
      <c r="K33" s="245" t="s">
        <v>8</v>
      </c>
      <c r="L33" s="168">
        <f t="shared" si="0"/>
        <v>0.8</v>
      </c>
      <c r="M33" s="246" t="s">
        <v>100</v>
      </c>
      <c r="N33" s="6">
        <v>2</v>
      </c>
      <c r="O33" s="123" t="s">
        <v>357</v>
      </c>
      <c r="P33" s="6" t="s">
        <v>29</v>
      </c>
      <c r="Q33" s="6" t="s">
        <v>29</v>
      </c>
      <c r="R33" s="19" t="s">
        <v>15</v>
      </c>
      <c r="S33" s="19" t="s">
        <v>10</v>
      </c>
      <c r="T33" s="250">
        <v>0.4</v>
      </c>
      <c r="U33" s="19" t="s">
        <v>20</v>
      </c>
      <c r="V33" s="19" t="s">
        <v>23</v>
      </c>
      <c r="W33" s="19" t="s">
        <v>26</v>
      </c>
      <c r="X33" s="195" t="s">
        <v>93</v>
      </c>
      <c r="Y33" s="168">
        <v>0.24</v>
      </c>
      <c r="Z33" s="245" t="s">
        <v>8</v>
      </c>
      <c r="AA33" s="168">
        <f t="shared" si="1"/>
        <v>0.8</v>
      </c>
      <c r="AB33" s="246" t="s">
        <v>100</v>
      </c>
      <c r="AC33" s="242" t="s">
        <v>32</v>
      </c>
      <c r="AD33" s="16" t="s">
        <v>358</v>
      </c>
      <c r="AE33" s="7" t="s">
        <v>354</v>
      </c>
      <c r="AF33" s="71" t="s">
        <v>585</v>
      </c>
      <c r="AG33" s="184" t="s">
        <v>586</v>
      </c>
      <c r="AH33" s="7"/>
      <c r="AI33" s="7"/>
    </row>
    <row r="34" spans="1:35" ht="86.25" hidden="1" x14ac:dyDescent="0.3">
      <c r="A34" s="6">
        <v>23</v>
      </c>
      <c r="B34" s="6" t="s">
        <v>371</v>
      </c>
      <c r="C34" s="16" t="s">
        <v>473</v>
      </c>
      <c r="D34" s="16" t="s">
        <v>359</v>
      </c>
      <c r="E34" s="16" t="s">
        <v>360</v>
      </c>
      <c r="F34" s="16" t="s">
        <v>361</v>
      </c>
      <c r="G34" s="71" t="s">
        <v>81</v>
      </c>
      <c r="H34" s="7">
        <f>2+1+12+1</f>
        <v>16</v>
      </c>
      <c r="I34" s="195" t="s">
        <v>94</v>
      </c>
      <c r="J34" s="168">
        <f t="shared" si="2"/>
        <v>0.4</v>
      </c>
      <c r="K34" s="245" t="s">
        <v>103</v>
      </c>
      <c r="L34" s="168">
        <f t="shared" si="0"/>
        <v>0.4</v>
      </c>
      <c r="M34" s="246" t="s">
        <v>102</v>
      </c>
      <c r="N34" s="6">
        <v>3</v>
      </c>
      <c r="O34" s="123" t="s">
        <v>362</v>
      </c>
      <c r="P34" s="6" t="s">
        <v>29</v>
      </c>
      <c r="Q34" s="6" t="s">
        <v>29</v>
      </c>
      <c r="R34" s="19" t="s">
        <v>15</v>
      </c>
      <c r="S34" s="19" t="s">
        <v>10</v>
      </c>
      <c r="T34" s="250">
        <v>0.4</v>
      </c>
      <c r="U34" s="19" t="s">
        <v>20</v>
      </c>
      <c r="V34" s="19" t="s">
        <v>23</v>
      </c>
      <c r="W34" s="19" t="s">
        <v>26</v>
      </c>
      <c r="X34" s="195" t="s">
        <v>93</v>
      </c>
      <c r="Y34" s="175">
        <v>0.36</v>
      </c>
      <c r="Z34" s="245" t="s">
        <v>103</v>
      </c>
      <c r="AA34" s="168">
        <f t="shared" si="1"/>
        <v>0.4</v>
      </c>
      <c r="AB34" s="246" t="s">
        <v>102</v>
      </c>
      <c r="AC34" s="242" t="s">
        <v>32</v>
      </c>
      <c r="AD34" s="171" t="s">
        <v>363</v>
      </c>
      <c r="AE34" s="7" t="s">
        <v>364</v>
      </c>
      <c r="AF34" s="71" t="s">
        <v>585</v>
      </c>
      <c r="AG34" s="239" t="s">
        <v>227</v>
      </c>
      <c r="AH34" s="7"/>
      <c r="AI34" s="7"/>
    </row>
    <row r="35" spans="1:35" ht="75.75" hidden="1" x14ac:dyDescent="0.3">
      <c r="A35" s="6">
        <v>24</v>
      </c>
      <c r="B35" s="6" t="s">
        <v>372</v>
      </c>
      <c r="C35" s="16" t="s">
        <v>485</v>
      </c>
      <c r="D35" s="16" t="s">
        <v>365</v>
      </c>
      <c r="E35" s="16" t="s">
        <v>366</v>
      </c>
      <c r="F35" s="16" t="s">
        <v>504</v>
      </c>
      <c r="G35" s="269" t="s">
        <v>275</v>
      </c>
      <c r="H35" s="120">
        <f>(365-52)*5</f>
        <v>1565</v>
      </c>
      <c r="I35" s="195" t="s">
        <v>7</v>
      </c>
      <c r="J35" s="168">
        <f t="shared" si="2"/>
        <v>0.8</v>
      </c>
      <c r="K35" s="245" t="s">
        <v>8</v>
      </c>
      <c r="L35" s="168">
        <f t="shared" si="0"/>
        <v>0.8</v>
      </c>
      <c r="M35" s="246" t="s">
        <v>100</v>
      </c>
      <c r="N35" s="7">
        <v>4</v>
      </c>
      <c r="O35" s="124" t="s">
        <v>367</v>
      </c>
      <c r="P35" s="268" t="s">
        <v>29</v>
      </c>
      <c r="Q35" s="7" t="s">
        <v>29</v>
      </c>
      <c r="R35" s="19" t="s">
        <v>15</v>
      </c>
      <c r="S35" s="19" t="s">
        <v>10</v>
      </c>
      <c r="T35" s="250">
        <v>0.4</v>
      </c>
      <c r="U35" s="19" t="s">
        <v>20</v>
      </c>
      <c r="V35" s="19" t="s">
        <v>23</v>
      </c>
      <c r="W35" s="19" t="s">
        <v>27</v>
      </c>
      <c r="X35" s="195" t="s">
        <v>93</v>
      </c>
      <c r="Y35" s="168">
        <v>0.36</v>
      </c>
      <c r="Z35" s="245" t="s">
        <v>8</v>
      </c>
      <c r="AA35" s="168">
        <f t="shared" si="1"/>
        <v>0.8</v>
      </c>
      <c r="AB35" s="246" t="s">
        <v>100</v>
      </c>
      <c r="AC35" s="242" t="s">
        <v>32</v>
      </c>
      <c r="AD35" s="171" t="s">
        <v>505</v>
      </c>
      <c r="AE35" s="7" t="s">
        <v>368</v>
      </c>
      <c r="AF35" s="71" t="s">
        <v>585</v>
      </c>
      <c r="AG35" s="184" t="s">
        <v>586</v>
      </c>
      <c r="AH35" s="7"/>
      <c r="AI35" s="7"/>
    </row>
    <row r="36" spans="1:35" ht="75.75" hidden="1" x14ac:dyDescent="0.3">
      <c r="A36" s="6">
        <v>25</v>
      </c>
      <c r="B36" s="6" t="s">
        <v>382</v>
      </c>
      <c r="C36" s="16" t="s">
        <v>373</v>
      </c>
      <c r="D36" s="123" t="s">
        <v>506</v>
      </c>
      <c r="E36" s="16" t="s">
        <v>374</v>
      </c>
      <c r="F36" s="16" t="s">
        <v>375</v>
      </c>
      <c r="G36" s="71" t="s">
        <v>81</v>
      </c>
      <c r="H36" s="7">
        <v>16</v>
      </c>
      <c r="I36" s="195" t="s">
        <v>94</v>
      </c>
      <c r="J36" s="168">
        <f t="shared" si="2"/>
        <v>0.4</v>
      </c>
      <c r="K36" s="245" t="s">
        <v>172</v>
      </c>
      <c r="L36" s="168">
        <f t="shared" si="0"/>
        <v>0.2</v>
      </c>
      <c r="M36" s="246" t="s">
        <v>102</v>
      </c>
      <c r="N36" s="6">
        <v>1</v>
      </c>
      <c r="O36" s="16" t="s">
        <v>376</v>
      </c>
      <c r="P36" s="71" t="s">
        <v>29</v>
      </c>
      <c r="Q36" s="6" t="s">
        <v>29</v>
      </c>
      <c r="R36" s="19" t="s">
        <v>15</v>
      </c>
      <c r="S36" s="19" t="s">
        <v>10</v>
      </c>
      <c r="T36" s="250">
        <v>0.4</v>
      </c>
      <c r="U36" s="19" t="s">
        <v>21</v>
      </c>
      <c r="V36" s="19" t="s">
        <v>24</v>
      </c>
      <c r="W36" s="19" t="s">
        <v>27</v>
      </c>
      <c r="X36" s="195" t="s">
        <v>93</v>
      </c>
      <c r="Y36" s="168">
        <v>0.24</v>
      </c>
      <c r="Z36" s="245" t="s">
        <v>172</v>
      </c>
      <c r="AA36" s="168">
        <f t="shared" si="1"/>
        <v>0.2</v>
      </c>
      <c r="AB36" s="246" t="s">
        <v>102</v>
      </c>
      <c r="AC36" s="242" t="s">
        <v>32</v>
      </c>
      <c r="AD36" s="16" t="s">
        <v>377</v>
      </c>
      <c r="AE36" s="7" t="s">
        <v>507</v>
      </c>
      <c r="AF36" s="71" t="s">
        <v>585</v>
      </c>
      <c r="AG36" s="239" t="s">
        <v>227</v>
      </c>
      <c r="AH36" s="7"/>
      <c r="AI36" s="7"/>
    </row>
    <row r="37" spans="1:35" ht="86.25" hidden="1" x14ac:dyDescent="0.3">
      <c r="A37" s="6">
        <v>26</v>
      </c>
      <c r="B37" s="6" t="s">
        <v>383</v>
      </c>
      <c r="C37" s="16" t="s">
        <v>508</v>
      </c>
      <c r="D37" s="16" t="s">
        <v>509</v>
      </c>
      <c r="E37" s="16" t="s">
        <v>378</v>
      </c>
      <c r="F37" s="16" t="s">
        <v>379</v>
      </c>
      <c r="G37" s="71" t="s">
        <v>275</v>
      </c>
      <c r="H37" s="7">
        <v>60</v>
      </c>
      <c r="I37" s="195" t="s">
        <v>200</v>
      </c>
      <c r="J37" s="168">
        <f t="shared" si="2"/>
        <v>0.6</v>
      </c>
      <c r="K37" s="245" t="s">
        <v>8</v>
      </c>
      <c r="L37" s="168">
        <f t="shared" si="0"/>
        <v>0.8</v>
      </c>
      <c r="M37" s="246" t="s">
        <v>100</v>
      </c>
      <c r="N37" s="6">
        <v>3</v>
      </c>
      <c r="O37" s="123" t="s">
        <v>380</v>
      </c>
      <c r="P37" s="6" t="s">
        <v>29</v>
      </c>
      <c r="Q37" s="6" t="s">
        <v>29</v>
      </c>
      <c r="R37" s="19" t="s">
        <v>15</v>
      </c>
      <c r="S37" s="19" t="s">
        <v>10</v>
      </c>
      <c r="T37" s="250">
        <v>0.4</v>
      </c>
      <c r="U37" s="19" t="s">
        <v>20</v>
      </c>
      <c r="V37" s="19" t="s">
        <v>23</v>
      </c>
      <c r="W37" s="19" t="s">
        <v>26</v>
      </c>
      <c r="X37" s="195" t="s">
        <v>93</v>
      </c>
      <c r="Y37" s="175">
        <v>0.36</v>
      </c>
      <c r="Z37" s="245" t="s">
        <v>8</v>
      </c>
      <c r="AA37" s="168">
        <f t="shared" si="1"/>
        <v>0.8</v>
      </c>
      <c r="AB37" s="246" t="s">
        <v>100</v>
      </c>
      <c r="AC37" s="242" t="s">
        <v>32</v>
      </c>
      <c r="AD37" s="171" t="s">
        <v>381</v>
      </c>
      <c r="AE37" s="7" t="s">
        <v>364</v>
      </c>
      <c r="AF37" s="71" t="s">
        <v>585</v>
      </c>
      <c r="AG37" s="184" t="s">
        <v>586</v>
      </c>
      <c r="AH37" s="7"/>
      <c r="AI37" s="7"/>
    </row>
    <row r="38" spans="1:35" ht="65.25" hidden="1" customHeight="1" x14ac:dyDescent="0.3">
      <c r="A38" s="525">
        <v>27</v>
      </c>
      <c r="B38" s="525" t="s">
        <v>384</v>
      </c>
      <c r="C38" s="527" t="s">
        <v>373</v>
      </c>
      <c r="D38" s="527" t="s">
        <v>385</v>
      </c>
      <c r="E38" s="527" t="s">
        <v>386</v>
      </c>
      <c r="F38" s="527" t="s">
        <v>510</v>
      </c>
      <c r="G38" s="463" t="s">
        <v>81</v>
      </c>
      <c r="H38" s="481">
        <v>600</v>
      </c>
      <c r="I38" s="479" t="s">
        <v>7</v>
      </c>
      <c r="J38" s="470">
        <f t="shared" si="2"/>
        <v>0.8</v>
      </c>
      <c r="K38" s="477" t="s">
        <v>101</v>
      </c>
      <c r="L38" s="470">
        <f>IF(K38="LEVE",20%,IF(K38="MENOR",40%,IF(K38="MODERADO",60%,IF(K38="MAYOR",80%,IF(K38="CATASTROFICO",100%,IF(I38="",""))))))</f>
        <v>0.6</v>
      </c>
      <c r="M38" s="468" t="s">
        <v>100</v>
      </c>
      <c r="N38" s="6">
        <v>1</v>
      </c>
      <c r="O38" s="123" t="s">
        <v>387</v>
      </c>
      <c r="P38" s="6" t="s">
        <v>29</v>
      </c>
      <c r="Q38" s="6" t="s">
        <v>29</v>
      </c>
      <c r="R38" s="19" t="s">
        <v>15</v>
      </c>
      <c r="S38" s="19" t="s">
        <v>10</v>
      </c>
      <c r="T38" s="250">
        <v>0.4</v>
      </c>
      <c r="U38" s="19" t="s">
        <v>20</v>
      </c>
      <c r="V38" s="19" t="s">
        <v>23</v>
      </c>
      <c r="W38" s="19" t="s">
        <v>26</v>
      </c>
      <c r="X38" s="479" t="s">
        <v>94</v>
      </c>
      <c r="Y38" s="168">
        <v>0.48</v>
      </c>
      <c r="Z38" s="477" t="s">
        <v>101</v>
      </c>
      <c r="AA38" s="470">
        <f t="shared" si="1"/>
        <v>0.6</v>
      </c>
      <c r="AB38" s="468" t="s">
        <v>100</v>
      </c>
      <c r="AC38" s="242" t="s">
        <v>32</v>
      </c>
      <c r="AD38" s="123" t="s">
        <v>388</v>
      </c>
      <c r="AE38" s="123" t="s">
        <v>511</v>
      </c>
      <c r="AF38" s="71" t="s">
        <v>585</v>
      </c>
      <c r="AG38" s="239" t="s">
        <v>227</v>
      </c>
      <c r="AH38" s="7"/>
      <c r="AI38" s="7"/>
    </row>
    <row r="39" spans="1:35" ht="81" hidden="1" customHeight="1" x14ac:dyDescent="0.3">
      <c r="A39" s="526"/>
      <c r="B39" s="526"/>
      <c r="C39" s="529"/>
      <c r="D39" s="529"/>
      <c r="E39" s="529"/>
      <c r="F39" s="529"/>
      <c r="G39" s="465"/>
      <c r="H39" s="482"/>
      <c r="I39" s="480"/>
      <c r="J39" s="471"/>
      <c r="K39" s="478"/>
      <c r="L39" s="471"/>
      <c r="M39" s="469"/>
      <c r="N39" s="6">
        <v>2</v>
      </c>
      <c r="O39" s="123" t="s">
        <v>512</v>
      </c>
      <c r="P39" s="6" t="s">
        <v>29</v>
      </c>
      <c r="Q39" s="6" t="s">
        <v>29</v>
      </c>
      <c r="R39" s="19" t="s">
        <v>15</v>
      </c>
      <c r="S39" s="19" t="s">
        <v>10</v>
      </c>
      <c r="T39" s="250">
        <v>0.3</v>
      </c>
      <c r="U39" s="19" t="s">
        <v>20</v>
      </c>
      <c r="V39" s="19" t="s">
        <v>23</v>
      </c>
      <c r="W39" s="19" t="s">
        <v>26</v>
      </c>
      <c r="X39" s="480"/>
      <c r="Y39" s="168">
        <v>0.48</v>
      </c>
      <c r="Z39" s="478"/>
      <c r="AA39" s="471"/>
      <c r="AB39" s="469"/>
      <c r="AC39" s="242" t="s">
        <v>32</v>
      </c>
      <c r="AD39" s="123" t="s">
        <v>513</v>
      </c>
      <c r="AE39" s="123" t="s">
        <v>514</v>
      </c>
      <c r="AF39" s="71" t="s">
        <v>585</v>
      </c>
      <c r="AG39" s="239" t="s">
        <v>227</v>
      </c>
      <c r="AH39" s="7"/>
      <c r="AI39" s="7"/>
    </row>
    <row r="40" spans="1:35" ht="81" hidden="1" customHeight="1" x14ac:dyDescent="0.3">
      <c r="A40" s="255">
        <v>28</v>
      </c>
      <c r="B40" s="255" t="s">
        <v>587</v>
      </c>
      <c r="C40" s="16" t="s">
        <v>373</v>
      </c>
      <c r="D40" s="16" t="s">
        <v>590</v>
      </c>
      <c r="E40" s="16" t="s">
        <v>591</v>
      </c>
      <c r="F40" s="16" t="s">
        <v>592</v>
      </c>
      <c r="G40" s="269" t="s">
        <v>81</v>
      </c>
      <c r="H40" s="120">
        <v>12</v>
      </c>
      <c r="I40" s="195" t="s">
        <v>94</v>
      </c>
      <c r="J40" s="168">
        <f t="shared" ref="J40" si="3">IF(I40="MUY BAJA",20%,IF(I40="BAJA",40%,IF(I40="MEDIA",60%,IF(I40="ALTA",80%,IF(I40="MUY ALTA",100%,IF(I40="",""))))))</f>
        <v>0.4</v>
      </c>
      <c r="K40" s="245" t="s">
        <v>103</v>
      </c>
      <c r="L40" s="168">
        <f t="shared" ref="L40:L42" si="4">IF(K40="LEVE",20%,IF(K40="MENOR",40%,IF(K40="MODERADO",60%,IF(K40="MAYOR",80%,IF(K40="CATASTROFICO",100%,IF(I40="",""))))))</f>
        <v>0.4</v>
      </c>
      <c r="M40" s="246" t="s">
        <v>102</v>
      </c>
      <c r="N40" s="6">
        <v>3</v>
      </c>
      <c r="O40" s="124" t="s">
        <v>593</v>
      </c>
      <c r="P40" s="268" t="s">
        <v>29</v>
      </c>
      <c r="Q40" s="7" t="s">
        <v>29</v>
      </c>
      <c r="R40" s="19" t="s">
        <v>16</v>
      </c>
      <c r="S40" s="19" t="s">
        <v>10</v>
      </c>
      <c r="T40" s="250">
        <v>0.3</v>
      </c>
      <c r="U40" s="19" t="s">
        <v>20</v>
      </c>
      <c r="V40" s="19" t="s">
        <v>23</v>
      </c>
      <c r="W40" s="19" t="s">
        <v>27</v>
      </c>
      <c r="X40" s="195" t="s">
        <v>93</v>
      </c>
      <c r="Y40" s="168">
        <v>0.48</v>
      </c>
      <c r="Z40" s="245" t="s">
        <v>103</v>
      </c>
      <c r="AA40" s="168">
        <f t="shared" ref="AA40:AA42" si="5">IF(Z40="LEVE",20%,IF(Z40="MENOR",40%,IF(Z40="MODERADO",60%,IF(Z40="MAYOR",80%,IF(Z40="CATASTROFICO",100%,IF(Z40="",""))))))</f>
        <v>0.4</v>
      </c>
      <c r="AB40" s="246" t="s">
        <v>102</v>
      </c>
      <c r="AC40" s="242" t="s">
        <v>32</v>
      </c>
      <c r="AD40" s="16" t="s">
        <v>594</v>
      </c>
      <c r="AE40" s="123" t="s">
        <v>595</v>
      </c>
      <c r="AF40" s="71" t="s">
        <v>585</v>
      </c>
      <c r="AG40" s="239" t="s">
        <v>227</v>
      </c>
      <c r="AH40" s="7"/>
      <c r="AI40" s="7"/>
    </row>
    <row r="41" spans="1:35" ht="81" hidden="1" customHeight="1" x14ac:dyDescent="0.3">
      <c r="A41" s="255">
        <v>29</v>
      </c>
      <c r="B41" s="255" t="s">
        <v>588</v>
      </c>
      <c r="C41" s="16" t="s">
        <v>373</v>
      </c>
      <c r="D41" s="81" t="s">
        <v>596</v>
      </c>
      <c r="E41" s="81" t="s">
        <v>597</v>
      </c>
      <c r="F41" s="81" t="s">
        <v>598</v>
      </c>
      <c r="G41" s="269" t="s">
        <v>81</v>
      </c>
      <c r="H41" s="120">
        <v>2</v>
      </c>
      <c r="I41" s="195" t="s">
        <v>93</v>
      </c>
      <c r="J41" s="168">
        <f>IF(I41="MUY BAJA",20%,IF(I41="BAJA",40%,IF(I41="MEDIA",60%,IF(I41="ALTA",80%,IF(I41="MUY ALTA",100%,IF(I41="",""))))))</f>
        <v>0.2</v>
      </c>
      <c r="K41" s="245" t="s">
        <v>103</v>
      </c>
      <c r="L41" s="168">
        <f t="shared" si="4"/>
        <v>0.4</v>
      </c>
      <c r="M41" s="246" t="s">
        <v>102</v>
      </c>
      <c r="N41" s="6">
        <v>4</v>
      </c>
      <c r="O41" s="124" t="s">
        <v>599</v>
      </c>
      <c r="P41" s="7" t="s">
        <v>29</v>
      </c>
      <c r="Q41" s="7" t="s">
        <v>29</v>
      </c>
      <c r="R41" s="19" t="s">
        <v>15</v>
      </c>
      <c r="S41" s="19" t="s">
        <v>10</v>
      </c>
      <c r="T41" s="250">
        <v>0.4</v>
      </c>
      <c r="U41" s="19" t="s">
        <v>20</v>
      </c>
      <c r="V41" s="19" t="s">
        <v>23</v>
      </c>
      <c r="W41" s="19" t="s">
        <v>26</v>
      </c>
      <c r="X41" s="195" t="s">
        <v>93</v>
      </c>
      <c r="Y41" s="168">
        <v>0.28000000000000003</v>
      </c>
      <c r="Z41" s="245" t="s">
        <v>103</v>
      </c>
      <c r="AA41" s="168">
        <f t="shared" si="5"/>
        <v>0.4</v>
      </c>
      <c r="AB41" s="246" t="s">
        <v>102</v>
      </c>
      <c r="AC41" s="242" t="s">
        <v>32</v>
      </c>
      <c r="AD41" s="16" t="s">
        <v>600</v>
      </c>
      <c r="AE41" s="123" t="s">
        <v>601</v>
      </c>
      <c r="AF41" s="71" t="s">
        <v>585</v>
      </c>
      <c r="AG41" s="239" t="s">
        <v>227</v>
      </c>
      <c r="AH41" s="7"/>
      <c r="AI41" s="7"/>
    </row>
    <row r="42" spans="1:35" ht="81" hidden="1" customHeight="1" x14ac:dyDescent="0.3">
      <c r="A42" s="255">
        <v>30</v>
      </c>
      <c r="B42" s="255" t="s">
        <v>589</v>
      </c>
      <c r="C42" s="16" t="s">
        <v>296</v>
      </c>
      <c r="D42" s="81" t="s">
        <v>602</v>
      </c>
      <c r="E42" s="16" t="s">
        <v>603</v>
      </c>
      <c r="F42" s="119" t="s">
        <v>604</v>
      </c>
      <c r="G42" s="269" t="s">
        <v>81</v>
      </c>
      <c r="H42" s="120">
        <f>2*12</f>
        <v>24</v>
      </c>
      <c r="I42" s="195" t="s">
        <v>94</v>
      </c>
      <c r="J42" s="168">
        <f t="shared" ref="J42:J46" si="6">IF(I42="MUY BAJA",20%,IF(I42="BAJA",40%,IF(I42="MEDIA",60%,IF(I42="ALTA",80%,IF(I42="MUY ALTA",100%,IF(I42="",""))))))</f>
        <v>0.4</v>
      </c>
      <c r="K42" s="245" t="s">
        <v>172</v>
      </c>
      <c r="L42" s="168">
        <f t="shared" si="4"/>
        <v>0.2</v>
      </c>
      <c r="M42" s="246" t="s">
        <v>102</v>
      </c>
      <c r="N42" s="6">
        <v>5</v>
      </c>
      <c r="O42" s="124" t="s">
        <v>605</v>
      </c>
      <c r="P42" s="7" t="s">
        <v>29</v>
      </c>
      <c r="Q42" s="7" t="s">
        <v>29</v>
      </c>
      <c r="R42" s="19" t="s">
        <v>16</v>
      </c>
      <c r="S42" s="19" t="s">
        <v>10</v>
      </c>
      <c r="T42" s="293">
        <v>0.3</v>
      </c>
      <c r="U42" s="19" t="s">
        <v>20</v>
      </c>
      <c r="V42" s="19" t="s">
        <v>23</v>
      </c>
      <c r="W42" s="19" t="s">
        <v>26</v>
      </c>
      <c r="X42" s="195" t="s">
        <v>93</v>
      </c>
      <c r="Y42" s="273">
        <v>0.12</v>
      </c>
      <c r="Z42" s="245" t="s">
        <v>172</v>
      </c>
      <c r="AA42" s="168">
        <f t="shared" si="5"/>
        <v>0.2</v>
      </c>
      <c r="AB42" s="246" t="s">
        <v>102</v>
      </c>
      <c r="AC42" s="242" t="s">
        <v>32</v>
      </c>
      <c r="AD42" s="7" t="s">
        <v>606</v>
      </c>
      <c r="AE42" s="123" t="s">
        <v>607</v>
      </c>
      <c r="AF42" s="71" t="s">
        <v>585</v>
      </c>
      <c r="AG42" s="239" t="s">
        <v>227</v>
      </c>
      <c r="AH42" s="7"/>
      <c r="AI42" s="7"/>
    </row>
    <row r="43" spans="1:35" ht="75.75" x14ac:dyDescent="0.3">
      <c r="A43" s="6">
        <v>31</v>
      </c>
      <c r="B43" s="6" t="s">
        <v>399</v>
      </c>
      <c r="C43" s="270" t="s">
        <v>515</v>
      </c>
      <c r="D43" s="271" t="s">
        <v>403</v>
      </c>
      <c r="E43" s="274" t="s">
        <v>516</v>
      </c>
      <c r="F43" s="271" t="s">
        <v>517</v>
      </c>
      <c r="G43" s="204" t="s">
        <v>81</v>
      </c>
      <c r="H43" s="236">
        <v>8</v>
      </c>
      <c r="I43" s="195" t="s">
        <v>94</v>
      </c>
      <c r="J43" s="272">
        <f t="shared" si="6"/>
        <v>0.4</v>
      </c>
      <c r="K43" s="245" t="s">
        <v>8</v>
      </c>
      <c r="L43" s="168">
        <f t="shared" ref="L43:L46" si="7">IF(K43="LEVE",20%,IF(K43="MENOR",40%,IF(K43="MODERADO",60%,IF(K43="MAYOR",80%,IF(K43="CATASTRÓFICO",100%,IF(I43="",""))))))</f>
        <v>0.8</v>
      </c>
      <c r="M43" s="246" t="s">
        <v>100</v>
      </c>
      <c r="N43" s="6">
        <v>1</v>
      </c>
      <c r="O43" s="16" t="s">
        <v>404</v>
      </c>
      <c r="P43" s="167" t="s">
        <v>29</v>
      </c>
      <c r="Q43" s="167" t="s">
        <v>29</v>
      </c>
      <c r="R43" s="19" t="s">
        <v>15</v>
      </c>
      <c r="S43" s="19" t="s">
        <v>10</v>
      </c>
      <c r="T43" s="168">
        <v>0.4</v>
      </c>
      <c r="U43" s="19" t="s">
        <v>20</v>
      </c>
      <c r="V43" s="19" t="s">
        <v>23</v>
      </c>
      <c r="W43" s="19" t="s">
        <v>27</v>
      </c>
      <c r="X43" s="195" t="s">
        <v>94</v>
      </c>
      <c r="Y43" s="168">
        <v>0.28000000000000003</v>
      </c>
      <c r="Z43" s="245" t="s">
        <v>8</v>
      </c>
      <c r="AA43" s="168">
        <f t="shared" si="1"/>
        <v>0.8</v>
      </c>
      <c r="AB43" s="246" t="s">
        <v>100</v>
      </c>
      <c r="AC43" s="242" t="s">
        <v>32</v>
      </c>
      <c r="AD43" s="171" t="s">
        <v>518</v>
      </c>
      <c r="AE43" s="124" t="s">
        <v>519</v>
      </c>
      <c r="AF43" s="71" t="s">
        <v>585</v>
      </c>
      <c r="AG43" s="184" t="s">
        <v>227</v>
      </c>
      <c r="AH43" s="7"/>
      <c r="AI43" s="7"/>
    </row>
    <row r="44" spans="1:35" ht="114.75" x14ac:dyDescent="0.3">
      <c r="A44" s="6">
        <v>32</v>
      </c>
      <c r="B44" s="6" t="s">
        <v>400</v>
      </c>
      <c r="C44" s="270" t="s">
        <v>515</v>
      </c>
      <c r="D44" s="248" t="s">
        <v>520</v>
      </c>
      <c r="E44" s="248" t="s">
        <v>521</v>
      </c>
      <c r="F44" s="248" t="s">
        <v>522</v>
      </c>
      <c r="G44" s="71" t="s">
        <v>81</v>
      </c>
      <c r="H44" s="7">
        <f>5*12</f>
        <v>60</v>
      </c>
      <c r="I44" s="195" t="s">
        <v>200</v>
      </c>
      <c r="J44" s="272">
        <f t="shared" si="6"/>
        <v>0.6</v>
      </c>
      <c r="K44" s="245" t="s">
        <v>172</v>
      </c>
      <c r="L44" s="168">
        <f t="shared" si="7"/>
        <v>0.2</v>
      </c>
      <c r="M44" s="246" t="s">
        <v>102</v>
      </c>
      <c r="N44" s="6">
        <v>2</v>
      </c>
      <c r="O44" s="123" t="s">
        <v>405</v>
      </c>
      <c r="P44" s="6" t="s">
        <v>29</v>
      </c>
      <c r="Q44" s="6" t="s">
        <v>29</v>
      </c>
      <c r="R44" s="19" t="s">
        <v>17</v>
      </c>
      <c r="S44" s="19" t="s">
        <v>10</v>
      </c>
      <c r="T44" s="168">
        <v>0.3</v>
      </c>
      <c r="U44" s="19" t="s">
        <v>20</v>
      </c>
      <c r="V44" s="19" t="s">
        <v>23</v>
      </c>
      <c r="W44" s="19" t="s">
        <v>27</v>
      </c>
      <c r="X44" s="195" t="s">
        <v>200</v>
      </c>
      <c r="Y44" s="168">
        <v>0.36</v>
      </c>
      <c r="Z44" s="245" t="s">
        <v>172</v>
      </c>
      <c r="AA44" s="168">
        <f t="shared" si="1"/>
        <v>0.2</v>
      </c>
      <c r="AB44" s="246" t="s">
        <v>102</v>
      </c>
      <c r="AC44" s="242" t="s">
        <v>32</v>
      </c>
      <c r="AD44" s="171" t="s">
        <v>523</v>
      </c>
      <c r="AE44" s="7" t="s">
        <v>406</v>
      </c>
      <c r="AF44" s="71" t="s">
        <v>585</v>
      </c>
      <c r="AG44" s="184" t="s">
        <v>227</v>
      </c>
      <c r="AH44" s="7"/>
      <c r="AI44" s="7"/>
    </row>
    <row r="45" spans="1:35" ht="86.25" x14ac:dyDescent="0.3">
      <c r="A45" s="235">
        <v>33</v>
      </c>
      <c r="B45" s="6" t="s">
        <v>401</v>
      </c>
      <c r="C45" s="171" t="s">
        <v>407</v>
      </c>
      <c r="D45" s="248" t="s">
        <v>524</v>
      </c>
      <c r="E45" s="248" t="s">
        <v>525</v>
      </c>
      <c r="F45" s="248" t="s">
        <v>526</v>
      </c>
      <c r="G45" s="71" t="s">
        <v>81</v>
      </c>
      <c r="H45" s="7">
        <v>32</v>
      </c>
      <c r="I45" s="195" t="s">
        <v>200</v>
      </c>
      <c r="J45" s="272">
        <f t="shared" si="6"/>
        <v>0.6</v>
      </c>
      <c r="K45" s="245" t="s">
        <v>8</v>
      </c>
      <c r="L45" s="168">
        <f t="shared" si="7"/>
        <v>0.8</v>
      </c>
      <c r="M45" s="246" t="s">
        <v>100</v>
      </c>
      <c r="N45" s="6">
        <v>3</v>
      </c>
      <c r="O45" s="123" t="s">
        <v>408</v>
      </c>
      <c r="P45" s="6" t="s">
        <v>29</v>
      </c>
      <c r="Q45" s="6" t="s">
        <v>29</v>
      </c>
      <c r="R45" s="19" t="s">
        <v>16</v>
      </c>
      <c r="S45" s="19" t="s">
        <v>10</v>
      </c>
      <c r="T45" s="275">
        <v>0.4</v>
      </c>
      <c r="U45" s="19" t="s">
        <v>20</v>
      </c>
      <c r="V45" s="19" t="s">
        <v>23</v>
      </c>
      <c r="W45" s="19" t="s">
        <v>26</v>
      </c>
      <c r="X45" s="195" t="s">
        <v>94</v>
      </c>
      <c r="Y45" s="177">
        <v>0.36</v>
      </c>
      <c r="Z45" s="245" t="s">
        <v>8</v>
      </c>
      <c r="AA45" s="168">
        <f t="shared" si="1"/>
        <v>0.8</v>
      </c>
      <c r="AB45" s="246" t="s">
        <v>100</v>
      </c>
      <c r="AC45" s="242" t="s">
        <v>32</v>
      </c>
      <c r="AD45" s="123" t="s">
        <v>409</v>
      </c>
      <c r="AE45" s="7" t="s">
        <v>527</v>
      </c>
      <c r="AF45" s="71" t="s">
        <v>585</v>
      </c>
      <c r="AG45" s="184" t="s">
        <v>227</v>
      </c>
      <c r="AH45" s="7"/>
      <c r="AI45" s="7"/>
    </row>
    <row r="46" spans="1:35" ht="82.5" x14ac:dyDescent="0.3">
      <c r="A46" s="255">
        <v>34</v>
      </c>
      <c r="B46" s="6" t="s">
        <v>402</v>
      </c>
      <c r="C46" s="171" t="s">
        <v>407</v>
      </c>
      <c r="D46" s="16" t="s">
        <v>410</v>
      </c>
      <c r="E46" s="16" t="s">
        <v>411</v>
      </c>
      <c r="F46" s="16" t="s">
        <v>412</v>
      </c>
      <c r="G46" s="71" t="s">
        <v>413</v>
      </c>
      <c r="H46" s="7">
        <f>816</f>
        <v>816</v>
      </c>
      <c r="I46" s="195" t="s">
        <v>7</v>
      </c>
      <c r="J46" s="272">
        <f t="shared" si="6"/>
        <v>0.8</v>
      </c>
      <c r="K46" s="245" t="s">
        <v>8</v>
      </c>
      <c r="L46" s="168">
        <f t="shared" si="7"/>
        <v>0.8</v>
      </c>
      <c r="M46" s="246" t="s">
        <v>100</v>
      </c>
      <c r="N46" s="7">
        <v>4</v>
      </c>
      <c r="O46" s="124" t="s">
        <v>414</v>
      </c>
      <c r="P46" s="7" t="s">
        <v>29</v>
      </c>
      <c r="Q46" s="7" t="s">
        <v>29</v>
      </c>
      <c r="R46" s="19" t="s">
        <v>15</v>
      </c>
      <c r="S46" s="19" t="s">
        <v>11</v>
      </c>
      <c r="T46" s="175">
        <v>0.5</v>
      </c>
      <c r="U46" s="19" t="s">
        <v>20</v>
      </c>
      <c r="V46" s="19" t="s">
        <v>23</v>
      </c>
      <c r="W46" s="19" t="s">
        <v>27</v>
      </c>
      <c r="X46" s="195" t="s">
        <v>94</v>
      </c>
      <c r="Y46" s="168">
        <v>0.4</v>
      </c>
      <c r="Z46" s="245" t="s">
        <v>8</v>
      </c>
      <c r="AA46" s="168">
        <f t="shared" si="1"/>
        <v>0.8</v>
      </c>
      <c r="AB46" s="246" t="s">
        <v>100</v>
      </c>
      <c r="AC46" s="242" t="s">
        <v>32</v>
      </c>
      <c r="AD46" s="171" t="s">
        <v>415</v>
      </c>
      <c r="AE46" s="7" t="s">
        <v>528</v>
      </c>
      <c r="AF46" s="71" t="s">
        <v>585</v>
      </c>
      <c r="AG46" s="184" t="s">
        <v>586</v>
      </c>
      <c r="AH46" s="7"/>
      <c r="AI46" s="7"/>
    </row>
    <row r="47" spans="1:35" ht="41.25" customHeight="1" x14ac:dyDescent="0.3">
      <c r="A47" s="525">
        <v>35</v>
      </c>
      <c r="B47" s="525" t="s">
        <v>690</v>
      </c>
      <c r="C47" s="516" t="s">
        <v>150</v>
      </c>
      <c r="D47" s="527" t="s">
        <v>691</v>
      </c>
      <c r="E47" s="580" t="s">
        <v>689</v>
      </c>
      <c r="F47" s="527" t="s">
        <v>692</v>
      </c>
      <c r="G47" s="463" t="s">
        <v>275</v>
      </c>
      <c r="H47" s="481">
        <v>100</v>
      </c>
      <c r="I47" s="479" t="s">
        <v>200</v>
      </c>
      <c r="J47" s="470">
        <f>IF(I47="MUY BAJA",20%,IF(I47="BAJA",40%,IF(I47="MEDIA",60%,IF(I47="ALTA",80%,IF(I47="MUY ALTA",100%,IF(I47="",""))))))</f>
        <v>0.6</v>
      </c>
      <c r="K47" s="477" t="s">
        <v>104</v>
      </c>
      <c r="L47" s="470">
        <f>IF(K47="LEVE",20%,IF(K47="MENOR",40%,IF(K47="MODERADO",60%,IF(K47="MAYOR",80%,IF(K47="CATASTRÓFICO",100%,IF(I47="",""))))))</f>
        <v>1</v>
      </c>
      <c r="M47" s="468" t="s">
        <v>99</v>
      </c>
      <c r="N47" s="6">
        <v>1</v>
      </c>
      <c r="O47" s="397" t="s">
        <v>693</v>
      </c>
      <c r="P47" s="71" t="s">
        <v>29</v>
      </c>
      <c r="Q47" s="6" t="s">
        <v>29</v>
      </c>
      <c r="R47" s="19" t="s">
        <v>15</v>
      </c>
      <c r="S47" s="19" t="s">
        <v>11</v>
      </c>
      <c r="T47" s="250">
        <f>[14]ValoraciónControles!H52</f>
        <v>0</v>
      </c>
      <c r="U47" s="19" t="s">
        <v>21</v>
      </c>
      <c r="V47" s="19" t="s">
        <v>23</v>
      </c>
      <c r="W47" s="19" t="s">
        <v>27</v>
      </c>
      <c r="X47" s="479" t="s">
        <v>200</v>
      </c>
      <c r="Y47" s="192">
        <v>0.1</v>
      </c>
      <c r="Z47" s="583" t="s">
        <v>104</v>
      </c>
      <c r="AA47" s="391">
        <v>0.8</v>
      </c>
      <c r="AB47" s="468" t="s">
        <v>99</v>
      </c>
      <c r="AC47" s="394" t="s">
        <v>32</v>
      </c>
      <c r="AD47" s="390"/>
      <c r="AE47" s="276" t="s">
        <v>418</v>
      </c>
      <c r="AF47" s="71" t="s">
        <v>699</v>
      </c>
      <c r="AG47" s="473" t="s">
        <v>586</v>
      </c>
      <c r="AH47" s="7"/>
      <c r="AI47" s="7"/>
    </row>
    <row r="48" spans="1:35" ht="41.25" customHeight="1" x14ac:dyDescent="0.3">
      <c r="A48" s="553"/>
      <c r="B48" s="553"/>
      <c r="C48" s="579"/>
      <c r="D48" s="528"/>
      <c r="E48" s="581"/>
      <c r="F48" s="528"/>
      <c r="G48" s="464"/>
      <c r="H48" s="530"/>
      <c r="I48" s="500"/>
      <c r="J48" s="541"/>
      <c r="K48" s="575"/>
      <c r="L48" s="541"/>
      <c r="M48" s="576"/>
      <c r="N48" s="6">
        <v>2</v>
      </c>
      <c r="O48" s="397" t="s">
        <v>694</v>
      </c>
      <c r="P48" s="6" t="s">
        <v>29</v>
      </c>
      <c r="Q48" s="6" t="s">
        <v>29</v>
      </c>
      <c r="R48" s="19" t="s">
        <v>15</v>
      </c>
      <c r="S48" s="19" t="s">
        <v>10</v>
      </c>
      <c r="T48" s="250">
        <f>[14]ValoraciónControles!H67</f>
        <v>0</v>
      </c>
      <c r="U48" s="19" t="s">
        <v>20</v>
      </c>
      <c r="V48" s="19" t="s">
        <v>23</v>
      </c>
      <c r="W48" s="19" t="s">
        <v>27</v>
      </c>
      <c r="X48" s="500"/>
      <c r="Y48" s="192">
        <v>0.04</v>
      </c>
      <c r="Z48" s="584"/>
      <c r="AA48" s="392">
        <v>0.8</v>
      </c>
      <c r="AB48" s="576"/>
      <c r="AC48" s="395" t="s">
        <v>32</v>
      </c>
      <c r="AD48" s="390"/>
      <c r="AE48" s="276" t="s">
        <v>528</v>
      </c>
      <c r="AF48" s="71" t="s">
        <v>699</v>
      </c>
      <c r="AG48" s="574"/>
      <c r="AH48" s="7"/>
      <c r="AI48" s="7"/>
    </row>
    <row r="49" spans="1:35" ht="41.25" customHeight="1" x14ac:dyDescent="0.3">
      <c r="A49" s="553"/>
      <c r="B49" s="553"/>
      <c r="C49" s="579"/>
      <c r="D49" s="528"/>
      <c r="E49" s="581"/>
      <c r="F49" s="528"/>
      <c r="G49" s="464"/>
      <c r="H49" s="530"/>
      <c r="I49" s="500"/>
      <c r="J49" s="541"/>
      <c r="K49" s="575"/>
      <c r="L49" s="541"/>
      <c r="M49" s="576"/>
      <c r="N49" s="6">
        <v>3</v>
      </c>
      <c r="O49" s="397" t="s">
        <v>695</v>
      </c>
      <c r="P49" s="6" t="s">
        <v>29</v>
      </c>
      <c r="Q49" s="6" t="s">
        <v>29</v>
      </c>
      <c r="R49" s="19" t="s">
        <v>15</v>
      </c>
      <c r="S49" s="19" t="s">
        <v>10</v>
      </c>
      <c r="T49" s="250">
        <v>0.4</v>
      </c>
      <c r="U49" s="19" t="s">
        <v>21</v>
      </c>
      <c r="V49" s="19" t="s">
        <v>23</v>
      </c>
      <c r="W49" s="19" t="s">
        <v>27</v>
      </c>
      <c r="X49" s="500"/>
      <c r="Y49" s="192">
        <v>1.6E-2</v>
      </c>
      <c r="Z49" s="584"/>
      <c r="AA49" s="392">
        <v>0.8</v>
      </c>
      <c r="AB49" s="576"/>
      <c r="AC49" s="395" t="s">
        <v>32</v>
      </c>
      <c r="AD49" s="390"/>
      <c r="AE49" s="276" t="s">
        <v>528</v>
      </c>
      <c r="AF49" s="71" t="s">
        <v>699</v>
      </c>
      <c r="AG49" s="574"/>
      <c r="AH49" s="7"/>
      <c r="AI49" s="7"/>
    </row>
    <row r="50" spans="1:35" ht="41.25" customHeight="1" x14ac:dyDescent="0.3">
      <c r="A50" s="553"/>
      <c r="B50" s="553"/>
      <c r="C50" s="579"/>
      <c r="D50" s="528"/>
      <c r="E50" s="581"/>
      <c r="F50" s="528"/>
      <c r="G50" s="464"/>
      <c r="H50" s="530"/>
      <c r="I50" s="500"/>
      <c r="J50" s="541"/>
      <c r="K50" s="575"/>
      <c r="L50" s="541"/>
      <c r="M50" s="576"/>
      <c r="N50" s="6">
        <v>4</v>
      </c>
      <c r="O50" s="397" t="s">
        <v>696</v>
      </c>
      <c r="P50" s="6" t="s">
        <v>29</v>
      </c>
      <c r="Q50" s="6" t="s">
        <v>29</v>
      </c>
      <c r="R50" s="19" t="s">
        <v>15</v>
      </c>
      <c r="S50" s="19" t="s">
        <v>10</v>
      </c>
      <c r="T50" s="250">
        <f>[14]ValoraciónControles!H82</f>
        <v>0</v>
      </c>
      <c r="U50" s="19" t="s">
        <v>20</v>
      </c>
      <c r="V50" s="19" t="s">
        <v>23</v>
      </c>
      <c r="W50" s="19" t="s">
        <v>27</v>
      </c>
      <c r="X50" s="500"/>
      <c r="Y50" s="192">
        <v>8.0000000000000002E-3</v>
      </c>
      <c r="Z50" s="584"/>
      <c r="AA50" s="392">
        <v>0.8</v>
      </c>
      <c r="AB50" s="576"/>
      <c r="AC50" s="395" t="s">
        <v>32</v>
      </c>
      <c r="AD50" s="390"/>
      <c r="AE50" s="276" t="s">
        <v>528</v>
      </c>
      <c r="AF50" s="71" t="s">
        <v>699</v>
      </c>
      <c r="AG50" s="574"/>
      <c r="AH50" s="7"/>
      <c r="AI50" s="7"/>
    </row>
    <row r="51" spans="1:35" ht="41.25" customHeight="1" x14ac:dyDescent="0.3">
      <c r="A51" s="553"/>
      <c r="B51" s="553"/>
      <c r="C51" s="579"/>
      <c r="D51" s="528"/>
      <c r="E51" s="581"/>
      <c r="F51" s="528"/>
      <c r="G51" s="464"/>
      <c r="H51" s="530"/>
      <c r="I51" s="500"/>
      <c r="J51" s="541"/>
      <c r="K51" s="575"/>
      <c r="L51" s="541"/>
      <c r="M51" s="576"/>
      <c r="N51" s="6">
        <v>5</v>
      </c>
      <c r="O51" s="397" t="s">
        <v>697</v>
      </c>
      <c r="P51" s="268" t="s">
        <v>29</v>
      </c>
      <c r="Q51" s="7" t="s">
        <v>29</v>
      </c>
      <c r="R51" s="19" t="s">
        <v>15</v>
      </c>
      <c r="S51" s="19" t="s">
        <v>10</v>
      </c>
      <c r="T51" s="250">
        <f>[14]ValoraciónControles!H97</f>
        <v>0</v>
      </c>
      <c r="U51" s="19" t="s">
        <v>20</v>
      </c>
      <c r="V51" s="19" t="s">
        <v>23</v>
      </c>
      <c r="W51" s="19" t="s">
        <v>27</v>
      </c>
      <c r="X51" s="500"/>
      <c r="Y51" s="192">
        <v>4.0000000000000001E-3</v>
      </c>
      <c r="Z51" s="584"/>
      <c r="AA51" s="392">
        <v>0.8</v>
      </c>
      <c r="AB51" s="576"/>
      <c r="AC51" s="395" t="s">
        <v>32</v>
      </c>
      <c r="AD51" s="390"/>
      <c r="AE51" s="276" t="s">
        <v>528</v>
      </c>
      <c r="AF51" s="71" t="s">
        <v>699</v>
      </c>
      <c r="AG51" s="574"/>
      <c r="AH51" s="7"/>
      <c r="AI51" s="7"/>
    </row>
    <row r="52" spans="1:35" ht="41.25" customHeight="1" x14ac:dyDescent="0.3">
      <c r="A52" s="526"/>
      <c r="B52" s="526"/>
      <c r="C52" s="517"/>
      <c r="D52" s="529"/>
      <c r="E52" s="582"/>
      <c r="F52" s="529"/>
      <c r="G52" s="465"/>
      <c r="H52" s="482"/>
      <c r="I52" s="480"/>
      <c r="J52" s="471"/>
      <c r="K52" s="483"/>
      <c r="L52" s="471"/>
      <c r="M52" s="469"/>
      <c r="N52" s="6">
        <v>6</v>
      </c>
      <c r="O52" s="397" t="s">
        <v>698</v>
      </c>
      <c r="P52" s="7" t="s">
        <v>29</v>
      </c>
      <c r="Q52" s="7" t="s">
        <v>29</v>
      </c>
      <c r="R52" s="19" t="s">
        <v>15</v>
      </c>
      <c r="S52" s="19" t="s">
        <v>10</v>
      </c>
      <c r="T52" s="293">
        <v>0.4</v>
      </c>
      <c r="U52" s="19" t="s">
        <v>20</v>
      </c>
      <c r="V52" s="19" t="s">
        <v>23</v>
      </c>
      <c r="W52" s="19" t="s">
        <v>27</v>
      </c>
      <c r="X52" s="480"/>
      <c r="Y52" s="192">
        <v>0</v>
      </c>
      <c r="Z52" s="585"/>
      <c r="AA52" s="393">
        <v>0.8</v>
      </c>
      <c r="AB52" s="469"/>
      <c r="AC52" s="396" t="s">
        <v>32</v>
      </c>
      <c r="AD52" s="390"/>
      <c r="AE52" s="276" t="s">
        <v>528</v>
      </c>
      <c r="AF52" s="71" t="s">
        <v>699</v>
      </c>
      <c r="AG52" s="474"/>
      <c r="AH52" s="7"/>
      <c r="AI52" s="7"/>
    </row>
    <row r="53" spans="1:35" ht="41.25" customHeight="1" x14ac:dyDescent="0.3">
      <c r="A53" s="235">
        <v>36</v>
      </c>
      <c r="B53" s="6"/>
      <c r="C53" s="16"/>
      <c r="D53" s="16"/>
      <c r="E53" s="16"/>
      <c r="F53" s="16"/>
      <c r="G53" s="71"/>
      <c r="H53" s="7">
        <v>24</v>
      </c>
      <c r="I53" s="195" t="s">
        <v>94</v>
      </c>
      <c r="J53" s="272">
        <f>IF(I53="MUY BAJA",20%,IF(I53="BAJA",40%,IF(I53="MEDIA",60%,IF(I53="ALTA",80%,IF(I53="MUY ALTA",100%,IF(I53="",""))))))</f>
        <v>0.4</v>
      </c>
      <c r="K53" s="245" t="s">
        <v>104</v>
      </c>
      <c r="L53" s="168">
        <f>IF(K53="LEVE",20%,IF(K53="MENOR",40%,IF(K53="MODERADO",60%,IF(K53="MAYOR",80%,IF(K53="CATASTRÓFICO",100%,IF(I53="",""))))))</f>
        <v>1</v>
      </c>
      <c r="M53" s="246" t="s">
        <v>99</v>
      </c>
      <c r="N53" s="6">
        <v>3</v>
      </c>
      <c r="O53" s="123" t="s">
        <v>422</v>
      </c>
      <c r="P53" s="6" t="s">
        <v>29</v>
      </c>
      <c r="Q53" s="6" t="s">
        <v>29</v>
      </c>
      <c r="R53" s="19" t="s">
        <v>17</v>
      </c>
      <c r="S53" s="19" t="s">
        <v>10</v>
      </c>
      <c r="T53" s="168">
        <v>0.4</v>
      </c>
      <c r="U53" s="19" t="s">
        <v>20</v>
      </c>
      <c r="V53" s="19" t="s">
        <v>23</v>
      </c>
      <c r="W53" s="19" t="s">
        <v>27</v>
      </c>
      <c r="X53" s="195" t="s">
        <v>94</v>
      </c>
      <c r="Y53" s="168">
        <v>0.36</v>
      </c>
      <c r="Z53" s="277" t="s">
        <v>104</v>
      </c>
      <c r="AA53" s="168">
        <f>IF(Z53="LEVE",20%,IF(Z53="MENOR",40%,IF(Z53="MODERADO",60%,IF(Z53="MAYOR",80%,IF(Z53="CATASTRÓFICO",100%,IF(X53="",""))))))</f>
        <v>1</v>
      </c>
      <c r="AB53" s="246" t="s">
        <v>99</v>
      </c>
      <c r="AC53" s="242" t="s">
        <v>32</v>
      </c>
      <c r="AD53" s="171" t="s">
        <v>423</v>
      </c>
      <c r="AE53" s="276" t="s">
        <v>424</v>
      </c>
      <c r="AF53" s="71" t="s">
        <v>585</v>
      </c>
      <c r="AG53" s="184" t="s">
        <v>586</v>
      </c>
      <c r="AH53" s="7"/>
      <c r="AI53" s="7"/>
    </row>
    <row r="54" spans="1:35" ht="99" customHeight="1" x14ac:dyDescent="0.3">
      <c r="A54" s="525">
        <v>37</v>
      </c>
      <c r="B54" s="525"/>
      <c r="C54" s="527"/>
      <c r="D54" s="527"/>
      <c r="E54" s="527"/>
      <c r="F54" s="527"/>
      <c r="G54" s="463"/>
      <c r="H54" s="481">
        <v>100</v>
      </c>
      <c r="I54" s="479" t="s">
        <v>200</v>
      </c>
      <c r="J54" s="470">
        <f>IF(I54="MUY BAJA",20%,IF(I54="BAJA",40%,IF(I54="MEDIA",60%,IF(I54="ALTA",80%,IF(I54="MUY ALTA",100%,IF(I54="",""))))))</f>
        <v>0.6</v>
      </c>
      <c r="K54" s="477" t="s">
        <v>104</v>
      </c>
      <c r="L54" s="470">
        <f>IF(K54="LEVE",20%,IF(K54="MENOR",40%,IF(K54="MODERADO",60%,IF(K54="MAYOR",80%,IF(K54="CATASTRÓFICO",100%,IF(I54="",""))))))</f>
        <v>1</v>
      </c>
      <c r="M54" s="468" t="s">
        <v>99</v>
      </c>
      <c r="N54" s="6">
        <v>4</v>
      </c>
      <c r="O54" s="123" t="s">
        <v>425</v>
      </c>
      <c r="P54" s="6" t="s">
        <v>29</v>
      </c>
      <c r="Q54" s="6" t="s">
        <v>29</v>
      </c>
      <c r="R54" s="19" t="s">
        <v>16</v>
      </c>
      <c r="S54" s="19" t="s">
        <v>10</v>
      </c>
      <c r="T54" s="168">
        <v>0.4</v>
      </c>
      <c r="U54" s="19" t="s">
        <v>20</v>
      </c>
      <c r="V54" s="19" t="s">
        <v>23</v>
      </c>
      <c r="W54" s="19" t="s">
        <v>26</v>
      </c>
      <c r="X54" s="479" t="s">
        <v>200</v>
      </c>
      <c r="Y54" s="168">
        <v>0.24</v>
      </c>
      <c r="Z54" s="577" t="s">
        <v>104</v>
      </c>
      <c r="AA54" s="531">
        <f>IF(Z54="LEVE",20%,IF(Z54="MENOR",40%,IF(Z54="MODERADO",60%,IF(Z54="MAYOR",80%,IF(Z54="CATASTRÓFICO",100%,IF(X54="",""))))))</f>
        <v>1</v>
      </c>
      <c r="AB54" s="468" t="s">
        <v>99</v>
      </c>
      <c r="AC54" s="466" t="s">
        <v>223</v>
      </c>
      <c r="AD54" s="279" t="s">
        <v>537</v>
      </c>
      <c r="AE54" s="280" t="s">
        <v>426</v>
      </c>
      <c r="AF54" s="71" t="s">
        <v>585</v>
      </c>
      <c r="AG54" s="473" t="s">
        <v>227</v>
      </c>
      <c r="AH54" s="7"/>
      <c r="AI54" s="7"/>
    </row>
    <row r="55" spans="1:35" ht="55.5" customHeight="1" x14ac:dyDescent="0.3">
      <c r="A55" s="526"/>
      <c r="B55" s="526"/>
      <c r="C55" s="529"/>
      <c r="D55" s="529"/>
      <c r="E55" s="529"/>
      <c r="F55" s="529"/>
      <c r="G55" s="465"/>
      <c r="H55" s="482"/>
      <c r="I55" s="480"/>
      <c r="J55" s="471"/>
      <c r="K55" s="483"/>
      <c r="L55" s="471"/>
      <c r="M55" s="469"/>
      <c r="N55" s="6">
        <v>5</v>
      </c>
      <c r="O55" s="123" t="s">
        <v>538</v>
      </c>
      <c r="P55" s="6" t="s">
        <v>29</v>
      </c>
      <c r="Q55" s="6" t="s">
        <v>29</v>
      </c>
      <c r="R55" s="19" t="s">
        <v>16</v>
      </c>
      <c r="S55" s="19" t="s">
        <v>10</v>
      </c>
      <c r="T55" s="168">
        <v>0.3</v>
      </c>
      <c r="U55" s="19" t="s">
        <v>20</v>
      </c>
      <c r="V55" s="19" t="s">
        <v>23</v>
      </c>
      <c r="W55" s="19" t="s">
        <v>26</v>
      </c>
      <c r="X55" s="480"/>
      <c r="Y55" s="278">
        <v>0.16799999999999998</v>
      </c>
      <c r="Z55" s="578"/>
      <c r="AA55" s="532"/>
      <c r="AB55" s="469"/>
      <c r="AC55" s="467"/>
      <c r="AD55" s="171" t="s">
        <v>427</v>
      </c>
      <c r="AE55" s="7" t="s">
        <v>426</v>
      </c>
      <c r="AF55" s="71" t="s">
        <v>585</v>
      </c>
      <c r="AG55" s="474"/>
      <c r="AH55" s="7"/>
      <c r="AI55" s="7"/>
    </row>
    <row r="56" spans="1:35" ht="75.75" x14ac:dyDescent="0.3">
      <c r="A56" s="235">
        <v>38</v>
      </c>
      <c r="B56" s="6"/>
      <c r="C56" s="171"/>
      <c r="D56" s="171"/>
      <c r="E56" s="171"/>
      <c r="F56" s="171"/>
      <c r="G56" s="71"/>
      <c r="H56" s="7">
        <v>19</v>
      </c>
      <c r="I56" s="195" t="s">
        <v>94</v>
      </c>
      <c r="J56" s="272">
        <f t="shared" ref="J56:J68" si="8">IF(I56="MUY BAJA",20%,IF(I56="BAJA",40%,IF(I56="MEDIA",60%,IF(I56="ALTA",80%,IF(I56="MUY ALTA",100%,IF(I56="",""))))))</f>
        <v>0.4</v>
      </c>
      <c r="K56" s="245" t="s">
        <v>104</v>
      </c>
      <c r="L56" s="168">
        <f t="shared" ref="L56:L59" si="9">IF(K56="LEVE",20%,IF(K56="MENOR",40%,IF(K56="MODERADO",60%,IF(K56="MAYOR",80%,IF(K56="CATASTRÓFICO",100%,IF(I56="",""))))))</f>
        <v>1</v>
      </c>
      <c r="M56" s="246" t="s">
        <v>99</v>
      </c>
      <c r="N56" s="7">
        <v>1</v>
      </c>
      <c r="O56" s="171" t="s">
        <v>434</v>
      </c>
      <c r="P56" s="7" t="s">
        <v>29</v>
      </c>
      <c r="Q56" s="7" t="s">
        <v>29</v>
      </c>
      <c r="R56" s="19" t="s">
        <v>15</v>
      </c>
      <c r="S56" s="19" t="s">
        <v>10</v>
      </c>
      <c r="T56" s="273">
        <v>0.4</v>
      </c>
      <c r="U56" s="19" t="s">
        <v>20</v>
      </c>
      <c r="V56" s="19" t="s">
        <v>23</v>
      </c>
      <c r="W56" s="19" t="s">
        <v>27</v>
      </c>
      <c r="X56" s="195" t="s">
        <v>93</v>
      </c>
      <c r="Y56" s="273">
        <v>0.24</v>
      </c>
      <c r="Z56" s="245" t="s">
        <v>104</v>
      </c>
      <c r="AA56" s="168">
        <f t="shared" ref="AA56:AA59" si="10">IF(Z56="LEVE",20%,IF(Z56="MENOR",40%,IF(Z56="MODERADO",60%,IF(Z56="MAYOR",80%,IF(Z56="CATASTRÓFICO",100%,IF(X56="",""))))))</f>
        <v>1</v>
      </c>
      <c r="AB56" s="246" t="s">
        <v>99</v>
      </c>
      <c r="AC56" s="242" t="s">
        <v>32</v>
      </c>
      <c r="AD56" s="171" t="s">
        <v>539</v>
      </c>
      <c r="AE56" s="7" t="s">
        <v>435</v>
      </c>
      <c r="AF56" s="71" t="s">
        <v>585</v>
      </c>
      <c r="AG56" s="184" t="s">
        <v>227</v>
      </c>
      <c r="AH56" s="7"/>
      <c r="AI56" s="7"/>
    </row>
    <row r="57" spans="1:35" ht="75.75" x14ac:dyDescent="0.3">
      <c r="A57" s="235">
        <v>39</v>
      </c>
      <c r="B57" s="6"/>
      <c r="C57" s="171"/>
      <c r="D57" s="171"/>
      <c r="E57" s="171"/>
      <c r="F57" s="171"/>
      <c r="G57" s="71" t="s">
        <v>81</v>
      </c>
      <c r="H57" s="7">
        <v>19</v>
      </c>
      <c r="I57" s="195" t="s">
        <v>94</v>
      </c>
      <c r="J57" s="272">
        <f t="shared" si="8"/>
        <v>0.4</v>
      </c>
      <c r="K57" s="245" t="s">
        <v>104</v>
      </c>
      <c r="L57" s="168">
        <f t="shared" si="9"/>
        <v>1</v>
      </c>
      <c r="M57" s="246" t="s">
        <v>99</v>
      </c>
      <c r="N57" s="7">
        <v>2</v>
      </c>
      <c r="O57" s="171" t="s">
        <v>439</v>
      </c>
      <c r="P57" s="7" t="s">
        <v>29</v>
      </c>
      <c r="Q57" s="7" t="s">
        <v>29</v>
      </c>
      <c r="R57" s="19" t="s">
        <v>15</v>
      </c>
      <c r="S57" s="19" t="s">
        <v>10</v>
      </c>
      <c r="T57" s="8">
        <v>0.4</v>
      </c>
      <c r="U57" s="19" t="s">
        <v>20</v>
      </c>
      <c r="V57" s="19" t="s">
        <v>23</v>
      </c>
      <c r="W57" s="19" t="s">
        <v>27</v>
      </c>
      <c r="X57" s="195" t="s">
        <v>93</v>
      </c>
      <c r="Y57" s="273">
        <v>0.24</v>
      </c>
      <c r="Z57" s="245" t="s">
        <v>104</v>
      </c>
      <c r="AA57" s="168">
        <f t="shared" si="10"/>
        <v>1</v>
      </c>
      <c r="AB57" s="246" t="s">
        <v>99</v>
      </c>
      <c r="AC57" s="242" t="s">
        <v>32</v>
      </c>
      <c r="AD57" s="171" t="s">
        <v>440</v>
      </c>
      <c r="AE57" s="7" t="s">
        <v>435</v>
      </c>
      <c r="AF57" s="71" t="s">
        <v>585</v>
      </c>
      <c r="AG57" s="184" t="s">
        <v>227</v>
      </c>
      <c r="AH57" s="7"/>
      <c r="AI57" s="7"/>
    </row>
    <row r="58" spans="1:35" ht="99" x14ac:dyDescent="0.3">
      <c r="A58" s="235">
        <v>40</v>
      </c>
      <c r="B58" s="6" t="s">
        <v>448</v>
      </c>
      <c r="C58" s="171" t="s">
        <v>150</v>
      </c>
      <c r="D58" s="171" t="s">
        <v>441</v>
      </c>
      <c r="E58" s="171" t="s">
        <v>442</v>
      </c>
      <c r="F58" s="171" t="s">
        <v>443</v>
      </c>
      <c r="G58" s="71" t="s">
        <v>81</v>
      </c>
      <c r="H58" s="7">
        <v>36</v>
      </c>
      <c r="I58" s="195" t="s">
        <v>200</v>
      </c>
      <c r="J58" s="272">
        <f t="shared" si="8"/>
        <v>0.6</v>
      </c>
      <c r="K58" s="245" t="s">
        <v>172</v>
      </c>
      <c r="L58" s="168">
        <f t="shared" si="9"/>
        <v>0.2</v>
      </c>
      <c r="M58" s="246" t="s">
        <v>102</v>
      </c>
      <c r="N58" s="7">
        <v>3</v>
      </c>
      <c r="O58" s="171" t="s">
        <v>444</v>
      </c>
      <c r="P58" s="7" t="s">
        <v>29</v>
      </c>
      <c r="Q58" s="7" t="s">
        <v>29</v>
      </c>
      <c r="R58" s="19" t="s">
        <v>15</v>
      </c>
      <c r="S58" s="19" t="s">
        <v>10</v>
      </c>
      <c r="T58" s="8">
        <v>0.4</v>
      </c>
      <c r="U58" s="19" t="s">
        <v>20</v>
      </c>
      <c r="V58" s="19" t="s">
        <v>23</v>
      </c>
      <c r="W58" s="19" t="s">
        <v>27</v>
      </c>
      <c r="X58" s="195" t="s">
        <v>200</v>
      </c>
      <c r="Y58" s="273">
        <v>0.36</v>
      </c>
      <c r="Z58" s="245" t="s">
        <v>172</v>
      </c>
      <c r="AA58" s="168">
        <f t="shared" si="10"/>
        <v>0.2</v>
      </c>
      <c r="AB58" s="246" t="s">
        <v>102</v>
      </c>
      <c r="AC58" s="242" t="s">
        <v>32</v>
      </c>
      <c r="AD58" s="7" t="s">
        <v>540</v>
      </c>
      <c r="AE58" s="7" t="s">
        <v>426</v>
      </c>
      <c r="AF58" s="71" t="s">
        <v>585</v>
      </c>
      <c r="AG58" s="184" t="s">
        <v>227</v>
      </c>
      <c r="AH58" s="7"/>
      <c r="AI58" s="7"/>
    </row>
    <row r="59" spans="1:35" ht="99" x14ac:dyDescent="0.3">
      <c r="A59" s="235">
        <v>41</v>
      </c>
      <c r="B59" s="6" t="s">
        <v>449</v>
      </c>
      <c r="C59" s="171" t="s">
        <v>150</v>
      </c>
      <c r="D59" s="171" t="s">
        <v>445</v>
      </c>
      <c r="E59" s="171" t="s">
        <v>541</v>
      </c>
      <c r="F59" s="171" t="s">
        <v>542</v>
      </c>
      <c r="G59" s="7" t="s">
        <v>306</v>
      </c>
      <c r="H59" s="7">
        <v>19</v>
      </c>
      <c r="I59" s="195" t="s">
        <v>94</v>
      </c>
      <c r="J59" s="272">
        <f t="shared" si="8"/>
        <v>0.4</v>
      </c>
      <c r="K59" s="245" t="s">
        <v>104</v>
      </c>
      <c r="L59" s="168">
        <f t="shared" si="9"/>
        <v>1</v>
      </c>
      <c r="M59" s="246" t="s">
        <v>99</v>
      </c>
      <c r="N59" s="7">
        <v>4</v>
      </c>
      <c r="O59" s="171" t="s">
        <v>554</v>
      </c>
      <c r="P59" s="7" t="s">
        <v>29</v>
      </c>
      <c r="Q59" s="7" t="s">
        <v>29</v>
      </c>
      <c r="R59" s="19" t="s">
        <v>15</v>
      </c>
      <c r="S59" s="19" t="s">
        <v>10</v>
      </c>
      <c r="T59" s="8">
        <v>0.4</v>
      </c>
      <c r="U59" s="19" t="s">
        <v>20</v>
      </c>
      <c r="V59" s="19" t="s">
        <v>23</v>
      </c>
      <c r="W59" s="19" t="s">
        <v>27</v>
      </c>
      <c r="X59" s="195" t="s">
        <v>93</v>
      </c>
      <c r="Y59" s="273">
        <v>0.24</v>
      </c>
      <c r="Z59" s="245" t="s">
        <v>104</v>
      </c>
      <c r="AA59" s="168">
        <f t="shared" si="10"/>
        <v>1</v>
      </c>
      <c r="AB59" s="246" t="s">
        <v>99</v>
      </c>
      <c r="AC59" s="242" t="s">
        <v>32</v>
      </c>
      <c r="AD59" s="171" t="s">
        <v>427</v>
      </c>
      <c r="AE59" s="7" t="s">
        <v>426</v>
      </c>
      <c r="AF59" s="71" t="s">
        <v>585</v>
      </c>
      <c r="AG59" s="184" t="s">
        <v>227</v>
      </c>
      <c r="AH59" s="7"/>
      <c r="AI59" s="7"/>
    </row>
    <row r="60" spans="1:35" ht="102" customHeight="1" x14ac:dyDescent="0.3">
      <c r="A60" s="525">
        <v>42</v>
      </c>
      <c r="B60" s="525" t="s">
        <v>450</v>
      </c>
      <c r="C60" s="527" t="s">
        <v>150</v>
      </c>
      <c r="D60" s="527" t="s">
        <v>543</v>
      </c>
      <c r="E60" s="527" t="s">
        <v>544</v>
      </c>
      <c r="F60" s="527" t="s">
        <v>545</v>
      </c>
      <c r="G60" s="463" t="s">
        <v>81</v>
      </c>
      <c r="H60" s="481">
        <v>12</v>
      </c>
      <c r="I60" s="479" t="s">
        <v>94</v>
      </c>
      <c r="J60" s="470">
        <f t="shared" si="8"/>
        <v>0.4</v>
      </c>
      <c r="K60" s="477" t="s">
        <v>8</v>
      </c>
      <c r="L60" s="501">
        <v>0.8</v>
      </c>
      <c r="M60" s="468" t="s">
        <v>100</v>
      </c>
      <c r="N60" s="6">
        <v>1</v>
      </c>
      <c r="O60" s="16" t="s">
        <v>546</v>
      </c>
      <c r="P60" s="167" t="s">
        <v>29</v>
      </c>
      <c r="Q60" s="167" t="s">
        <v>29</v>
      </c>
      <c r="R60" s="19" t="s">
        <v>15</v>
      </c>
      <c r="S60" s="19" t="s">
        <v>10</v>
      </c>
      <c r="T60" s="168">
        <v>0.4</v>
      </c>
      <c r="U60" s="19" t="s">
        <v>20</v>
      </c>
      <c r="V60" s="19" t="s">
        <v>23</v>
      </c>
      <c r="W60" s="19" t="s">
        <v>27</v>
      </c>
      <c r="X60" s="572" t="s">
        <v>93</v>
      </c>
      <c r="Y60" s="253">
        <v>0.24</v>
      </c>
      <c r="Z60" s="284" t="s">
        <v>256</v>
      </c>
      <c r="AA60" s="285">
        <v>0.8</v>
      </c>
      <c r="AB60" s="468" t="s">
        <v>100</v>
      </c>
      <c r="AC60" s="242" t="s">
        <v>32</v>
      </c>
      <c r="AD60" s="252" t="s">
        <v>683</v>
      </c>
      <c r="AE60" s="252" t="s">
        <v>684</v>
      </c>
      <c r="AF60" s="71" t="s">
        <v>585</v>
      </c>
      <c r="AG60" s="475" t="s">
        <v>227</v>
      </c>
      <c r="AH60" s="7"/>
      <c r="AI60" s="7"/>
    </row>
    <row r="61" spans="1:35" ht="85.5" customHeight="1" x14ac:dyDescent="0.3">
      <c r="A61" s="526"/>
      <c r="B61" s="526"/>
      <c r="C61" s="529"/>
      <c r="D61" s="529"/>
      <c r="E61" s="529"/>
      <c r="F61" s="529"/>
      <c r="G61" s="465"/>
      <c r="H61" s="482"/>
      <c r="I61" s="480"/>
      <c r="J61" s="471"/>
      <c r="K61" s="483"/>
      <c r="L61" s="520"/>
      <c r="M61" s="469"/>
      <c r="N61" s="6">
        <v>2</v>
      </c>
      <c r="O61" s="16" t="s">
        <v>547</v>
      </c>
      <c r="P61" s="167" t="s">
        <v>29</v>
      </c>
      <c r="Q61" s="167" t="s">
        <v>29</v>
      </c>
      <c r="R61" s="19" t="s">
        <v>15</v>
      </c>
      <c r="S61" s="19" t="s">
        <v>10</v>
      </c>
      <c r="T61" s="168">
        <v>0.4</v>
      </c>
      <c r="U61" s="19" t="s">
        <v>20</v>
      </c>
      <c r="V61" s="19" t="s">
        <v>23</v>
      </c>
      <c r="W61" s="19" t="s">
        <v>27</v>
      </c>
      <c r="X61" s="573"/>
      <c r="Y61" s="253">
        <v>0.14399999999999999</v>
      </c>
      <c r="Z61" s="284" t="s">
        <v>256</v>
      </c>
      <c r="AA61" s="285">
        <v>0.8</v>
      </c>
      <c r="AB61" s="469"/>
      <c r="AC61" s="242" t="s">
        <v>32</v>
      </c>
      <c r="AD61" s="252" t="s">
        <v>685</v>
      </c>
      <c r="AE61" s="252" t="s">
        <v>686</v>
      </c>
      <c r="AF61" s="71" t="s">
        <v>585</v>
      </c>
      <c r="AG61" s="476"/>
      <c r="AH61" s="7"/>
      <c r="AI61" s="7"/>
    </row>
    <row r="62" spans="1:35" ht="100.5" customHeight="1" x14ac:dyDescent="0.3">
      <c r="A62" s="235">
        <v>43</v>
      </c>
      <c r="B62" s="6" t="s">
        <v>451</v>
      </c>
      <c r="C62" s="16" t="s">
        <v>329</v>
      </c>
      <c r="D62" s="16" t="s">
        <v>548</v>
      </c>
      <c r="E62" s="16" t="s">
        <v>549</v>
      </c>
      <c r="F62" s="16" t="s">
        <v>550</v>
      </c>
      <c r="G62" s="71" t="s">
        <v>81</v>
      </c>
      <c r="H62" s="7">
        <v>12</v>
      </c>
      <c r="I62" s="195" t="s">
        <v>94</v>
      </c>
      <c r="J62" s="272">
        <f t="shared" si="8"/>
        <v>0.4</v>
      </c>
      <c r="K62" s="245" t="s">
        <v>172</v>
      </c>
      <c r="L62" s="8">
        <v>0.2</v>
      </c>
      <c r="M62" s="246" t="s">
        <v>102</v>
      </c>
      <c r="N62" s="6">
        <v>3</v>
      </c>
      <c r="O62" s="123" t="s">
        <v>551</v>
      </c>
      <c r="P62" s="6" t="s">
        <v>29</v>
      </c>
      <c r="Q62" s="6" t="s">
        <v>29</v>
      </c>
      <c r="R62" s="19" t="s">
        <v>17</v>
      </c>
      <c r="S62" s="19" t="s">
        <v>10</v>
      </c>
      <c r="T62" s="168">
        <v>0.3</v>
      </c>
      <c r="U62" s="19" t="s">
        <v>20</v>
      </c>
      <c r="V62" s="19" t="s">
        <v>23</v>
      </c>
      <c r="W62" s="19" t="s">
        <v>27</v>
      </c>
      <c r="X62" s="283" t="s">
        <v>93</v>
      </c>
      <c r="Y62" s="254">
        <v>0.28000000000000003</v>
      </c>
      <c r="Z62" s="283" t="s">
        <v>172</v>
      </c>
      <c r="AA62" s="286">
        <v>0.2</v>
      </c>
      <c r="AB62" s="246" t="s">
        <v>102</v>
      </c>
      <c r="AC62" s="242" t="s">
        <v>32</v>
      </c>
      <c r="AD62" s="16" t="s">
        <v>552</v>
      </c>
      <c r="AE62" s="252" t="s">
        <v>684</v>
      </c>
      <c r="AF62" s="71" t="s">
        <v>585</v>
      </c>
      <c r="AG62" s="184" t="s">
        <v>227</v>
      </c>
      <c r="AH62" s="7"/>
      <c r="AI62" s="7"/>
    </row>
    <row r="63" spans="1:35" ht="127.5" customHeight="1" x14ac:dyDescent="0.3">
      <c r="A63" s="235">
        <v>44</v>
      </c>
      <c r="B63" s="6" t="s">
        <v>452</v>
      </c>
      <c r="C63" s="16" t="s">
        <v>553</v>
      </c>
      <c r="D63" s="16" t="s">
        <v>254</v>
      </c>
      <c r="E63" s="16" t="s">
        <v>555</v>
      </c>
      <c r="F63" s="16" t="s">
        <v>556</v>
      </c>
      <c r="G63" s="71" t="s">
        <v>81</v>
      </c>
      <c r="H63" s="7">
        <f>16*4</f>
        <v>64</v>
      </c>
      <c r="I63" s="195" t="s">
        <v>200</v>
      </c>
      <c r="J63" s="272">
        <f t="shared" si="8"/>
        <v>0.6</v>
      </c>
      <c r="K63" s="245" t="s">
        <v>8</v>
      </c>
      <c r="L63" s="8">
        <v>0.8</v>
      </c>
      <c r="M63" s="246" t="s">
        <v>100</v>
      </c>
      <c r="N63" s="6">
        <v>4</v>
      </c>
      <c r="O63" s="123" t="s">
        <v>557</v>
      </c>
      <c r="P63" s="6" t="s">
        <v>29</v>
      </c>
      <c r="Q63" s="6" t="s">
        <v>29</v>
      </c>
      <c r="R63" s="19" t="s">
        <v>16</v>
      </c>
      <c r="S63" s="19" t="s">
        <v>10</v>
      </c>
      <c r="T63" s="168">
        <v>0.3</v>
      </c>
      <c r="U63" s="19" t="s">
        <v>20</v>
      </c>
      <c r="V63" s="19" t="s">
        <v>23</v>
      </c>
      <c r="W63" s="19" t="s">
        <v>26</v>
      </c>
      <c r="X63" s="287" t="s">
        <v>200</v>
      </c>
      <c r="Y63" s="288">
        <v>0.42</v>
      </c>
      <c r="Z63" s="284" t="s">
        <v>256</v>
      </c>
      <c r="AA63" s="288">
        <v>0.8</v>
      </c>
      <c r="AB63" s="246" t="s">
        <v>100</v>
      </c>
      <c r="AC63" s="242" t="s">
        <v>32</v>
      </c>
      <c r="AD63" s="16" t="s">
        <v>558</v>
      </c>
      <c r="AE63" s="252" t="s">
        <v>687</v>
      </c>
      <c r="AF63" s="71" t="s">
        <v>585</v>
      </c>
      <c r="AG63" s="184" t="s">
        <v>227</v>
      </c>
      <c r="AH63" s="7"/>
      <c r="AI63" s="7"/>
    </row>
    <row r="64" spans="1:35" ht="76.5" x14ac:dyDescent="0.3">
      <c r="A64" s="235">
        <v>45</v>
      </c>
      <c r="B64" s="6" t="s">
        <v>453</v>
      </c>
      <c r="C64" s="7" t="s">
        <v>296</v>
      </c>
      <c r="D64" s="123" t="s">
        <v>559</v>
      </c>
      <c r="E64" s="16" t="s">
        <v>560</v>
      </c>
      <c r="F64" s="16" t="s">
        <v>561</v>
      </c>
      <c r="G64" s="71" t="s">
        <v>275</v>
      </c>
      <c r="H64" s="7">
        <f>16+5+1+55</f>
        <v>77</v>
      </c>
      <c r="I64" s="195" t="s">
        <v>200</v>
      </c>
      <c r="J64" s="168">
        <f t="shared" si="8"/>
        <v>0.6</v>
      </c>
      <c r="K64" s="245" t="s">
        <v>8</v>
      </c>
      <c r="L64" s="168">
        <f>IF(K64="LEVE",20%,IF(K64="MENOR",40%,IF(K64="MODERADO",60%,IF(K64="MAYOR",80%,IF(K64="CATASTROFICO",100%,IF(I64="",""))))))</f>
        <v>0.8</v>
      </c>
      <c r="M64" s="246" t="s">
        <v>100</v>
      </c>
      <c r="N64" s="6">
        <v>1</v>
      </c>
      <c r="O64" s="16" t="s">
        <v>456</v>
      </c>
      <c r="P64" s="71" t="s">
        <v>29</v>
      </c>
      <c r="Q64" s="6" t="s">
        <v>29</v>
      </c>
      <c r="R64" s="19" t="s">
        <v>15</v>
      </c>
      <c r="S64" s="19" t="s">
        <v>10</v>
      </c>
      <c r="T64" s="250">
        <f>'[15]ValoraciónControles OCI'!G63</f>
        <v>0</v>
      </c>
      <c r="U64" s="19" t="s">
        <v>20</v>
      </c>
      <c r="V64" s="19" t="s">
        <v>23</v>
      </c>
      <c r="W64" s="19" t="s">
        <v>27</v>
      </c>
      <c r="X64" s="289" t="s">
        <v>94</v>
      </c>
      <c r="Y64" s="290">
        <f>'[15]Calculos OCI'!D55</f>
        <v>0</v>
      </c>
      <c r="Z64" s="289" t="s">
        <v>8</v>
      </c>
      <c r="AA64" s="168">
        <f>IF(Z64="LEVE",20%,IF(Z64="MENOR",40%,IF(Z64="MODERADO",60%,IF(Z64="MAYOR",80%,IF(Z64="CATASTROFICO",100%,IF(Z64="",""))))))</f>
        <v>0.8</v>
      </c>
      <c r="AB64" s="246" t="s">
        <v>100</v>
      </c>
      <c r="AC64" s="183" t="s">
        <v>32</v>
      </c>
      <c r="AD64" s="16" t="s">
        <v>562</v>
      </c>
      <c r="AE64" s="7" t="s">
        <v>457</v>
      </c>
      <c r="AF64" s="71" t="s">
        <v>585</v>
      </c>
      <c r="AG64" s="184" t="s">
        <v>586</v>
      </c>
      <c r="AH64" s="7"/>
      <c r="AI64" s="7"/>
    </row>
    <row r="65" spans="1:35" ht="86.25" x14ac:dyDescent="0.3">
      <c r="A65" s="235">
        <v>46</v>
      </c>
      <c r="B65" s="6" t="s">
        <v>454</v>
      </c>
      <c r="C65" s="16" t="s">
        <v>563</v>
      </c>
      <c r="D65" s="16" t="s">
        <v>564</v>
      </c>
      <c r="E65" s="16" t="s">
        <v>458</v>
      </c>
      <c r="F65" s="16" t="s">
        <v>459</v>
      </c>
      <c r="G65" s="71" t="s">
        <v>81</v>
      </c>
      <c r="H65" s="7">
        <f>3*11+15*2</f>
        <v>63</v>
      </c>
      <c r="I65" s="195" t="s">
        <v>200</v>
      </c>
      <c r="J65" s="168">
        <f t="shared" si="8"/>
        <v>0.6</v>
      </c>
      <c r="K65" s="245" t="s">
        <v>103</v>
      </c>
      <c r="L65" s="168">
        <f t="shared" ref="L65:L66" si="11">IF(K65="LEVE",20%,IF(K65="MENOR",40%,IF(K65="MODERADO",60%,IF(K65="MAYOR",80%,IF(K65="CATASTROFICO",100%,IF(I65="",""))))))</f>
        <v>0.4</v>
      </c>
      <c r="M65" s="246" t="s">
        <v>101</v>
      </c>
      <c r="N65" s="6">
        <v>2</v>
      </c>
      <c r="O65" s="123" t="s">
        <v>460</v>
      </c>
      <c r="P65" s="6" t="s">
        <v>29</v>
      </c>
      <c r="Q65" s="6" t="s">
        <v>29</v>
      </c>
      <c r="R65" s="19" t="s">
        <v>15</v>
      </c>
      <c r="S65" s="19" t="s">
        <v>10</v>
      </c>
      <c r="T65" s="250">
        <f>'[15]ValoraciónControles OCI'!G78</f>
        <v>0</v>
      </c>
      <c r="U65" s="19" t="s">
        <v>20</v>
      </c>
      <c r="V65" s="19" t="s">
        <v>23</v>
      </c>
      <c r="W65" s="19" t="s">
        <v>26</v>
      </c>
      <c r="X65" s="289" t="s">
        <v>94</v>
      </c>
      <c r="Y65" s="290">
        <f>'[15]Calculos OCI'!D64</f>
        <v>0</v>
      </c>
      <c r="Z65" s="289" t="s">
        <v>103</v>
      </c>
      <c r="AA65" s="168">
        <f t="shared" ref="AA65:AA66" si="12">IF(Z65="LEVE",20%,IF(Z65="MENOR",40%,IF(Z65="MODERADO",60%,IF(Z65="MAYOR",80%,IF(Z65="CATASTROFICO",100%,IF(Z65="",""))))))</f>
        <v>0.4</v>
      </c>
      <c r="AB65" s="246" t="s">
        <v>102</v>
      </c>
      <c r="AC65" s="183" t="s">
        <v>32</v>
      </c>
      <c r="AD65" s="16" t="s">
        <v>565</v>
      </c>
      <c r="AE65" s="7" t="s">
        <v>457</v>
      </c>
      <c r="AF65" s="71" t="s">
        <v>585</v>
      </c>
      <c r="AG65" s="184" t="s">
        <v>227</v>
      </c>
      <c r="AH65" s="7"/>
      <c r="AI65" s="7"/>
    </row>
    <row r="66" spans="1:35" ht="86.25" x14ac:dyDescent="0.3">
      <c r="A66" s="235">
        <v>47</v>
      </c>
      <c r="B66" s="6" t="s">
        <v>455</v>
      </c>
      <c r="C66" s="16" t="s">
        <v>473</v>
      </c>
      <c r="D66" s="16" t="s">
        <v>461</v>
      </c>
      <c r="E66" s="16" t="s">
        <v>566</v>
      </c>
      <c r="F66" s="16" t="s">
        <v>462</v>
      </c>
      <c r="G66" s="71" t="s">
        <v>81</v>
      </c>
      <c r="H66" s="7">
        <f>3*11+15*2</f>
        <v>63</v>
      </c>
      <c r="I66" s="195" t="s">
        <v>200</v>
      </c>
      <c r="J66" s="168">
        <f t="shared" si="8"/>
        <v>0.6</v>
      </c>
      <c r="K66" s="245" t="s">
        <v>103</v>
      </c>
      <c r="L66" s="168">
        <f t="shared" si="11"/>
        <v>0.4</v>
      </c>
      <c r="M66" s="246" t="s">
        <v>101</v>
      </c>
      <c r="N66" s="6">
        <v>3</v>
      </c>
      <c r="O66" s="123" t="s">
        <v>463</v>
      </c>
      <c r="P66" s="6" t="s">
        <v>29</v>
      </c>
      <c r="Q66" s="6" t="s">
        <v>29</v>
      </c>
      <c r="R66" s="19" t="s">
        <v>15</v>
      </c>
      <c r="S66" s="19" t="s">
        <v>10</v>
      </c>
      <c r="T66" s="250">
        <f>'[15]ValoraciónControles OCI'!G93</f>
        <v>0</v>
      </c>
      <c r="U66" s="19" t="s">
        <v>20</v>
      </c>
      <c r="V66" s="19" t="s">
        <v>23</v>
      </c>
      <c r="W66" s="19" t="s">
        <v>26</v>
      </c>
      <c r="X66" s="289" t="s">
        <v>94</v>
      </c>
      <c r="Y66" s="291">
        <v>0.36</v>
      </c>
      <c r="Z66" s="289" t="s">
        <v>103</v>
      </c>
      <c r="AA66" s="168">
        <f t="shared" si="12"/>
        <v>0.4</v>
      </c>
      <c r="AB66" s="246" t="s">
        <v>102</v>
      </c>
      <c r="AC66" s="183" t="s">
        <v>32</v>
      </c>
      <c r="AD66" s="171" t="s">
        <v>464</v>
      </c>
      <c r="AE66" s="7" t="s">
        <v>465</v>
      </c>
      <c r="AF66" s="71" t="s">
        <v>585</v>
      </c>
      <c r="AG66" s="184" t="s">
        <v>227</v>
      </c>
      <c r="AH66" s="7"/>
      <c r="AI66" s="7"/>
    </row>
    <row r="67" spans="1:35" x14ac:dyDescent="0.3">
      <c r="A67" s="6"/>
      <c r="B67" s="6"/>
      <c r="C67" s="7"/>
      <c r="D67" s="7"/>
      <c r="E67" s="7"/>
      <c r="F67" s="7"/>
      <c r="G67" s="71"/>
      <c r="H67" s="7"/>
      <c r="I67" s="195"/>
      <c r="J67" s="168" t="str">
        <f t="shared" si="8"/>
        <v/>
      </c>
      <c r="K67" s="247"/>
      <c r="L67" s="168"/>
      <c r="M67" s="246"/>
      <c r="N67" s="7"/>
      <c r="O67" s="7"/>
      <c r="P67" s="7"/>
      <c r="Q67" s="7"/>
      <c r="R67" s="7"/>
      <c r="S67" s="7"/>
      <c r="T67" s="7"/>
      <c r="U67" s="7"/>
      <c r="V67" s="7"/>
      <c r="W67" s="7"/>
      <c r="X67" s="195"/>
      <c r="Y67" s="7"/>
      <c r="Z67" s="120"/>
      <c r="AA67" s="7"/>
      <c r="AB67" s="7"/>
      <c r="AC67" s="242"/>
      <c r="AD67" s="7"/>
      <c r="AE67" s="7"/>
      <c r="AF67" s="7"/>
      <c r="AG67" s="184"/>
      <c r="AH67" s="7"/>
      <c r="AI67" s="7"/>
    </row>
    <row r="68" spans="1:35" x14ac:dyDescent="0.3">
      <c r="A68" s="6"/>
      <c r="B68" s="6"/>
      <c r="C68" s="7"/>
      <c r="D68" s="7"/>
      <c r="E68" s="7"/>
      <c r="F68" s="7"/>
      <c r="G68" s="71"/>
      <c r="H68" s="7"/>
      <c r="I68" s="195"/>
      <c r="J68" s="168" t="str">
        <f t="shared" si="8"/>
        <v/>
      </c>
      <c r="K68" s="247"/>
      <c r="L68" s="168"/>
      <c r="M68" s="246"/>
      <c r="N68" s="7"/>
      <c r="O68" s="7"/>
      <c r="P68" s="7"/>
      <c r="Q68" s="7"/>
      <c r="R68" s="7"/>
      <c r="S68" s="7"/>
      <c r="T68" s="7"/>
      <c r="U68" s="7"/>
      <c r="V68" s="7"/>
      <c r="W68" s="7"/>
      <c r="X68" s="195"/>
      <c r="Y68" s="7"/>
      <c r="Z68" s="120"/>
      <c r="AA68" s="7"/>
      <c r="AB68" s="7"/>
      <c r="AC68" s="242"/>
      <c r="AD68" s="7"/>
      <c r="AE68" s="7"/>
      <c r="AF68" s="7"/>
      <c r="AG68" s="184"/>
      <c r="AH68" s="7"/>
      <c r="AI68" s="7"/>
    </row>
    <row r="69" spans="1:35" x14ac:dyDescent="0.3">
      <c r="A69" s="6"/>
      <c r="I69" s="195"/>
    </row>
    <row r="70" spans="1:35" x14ac:dyDescent="0.3">
      <c r="A70" s="294"/>
      <c r="B70" s="295"/>
      <c r="C70" s="295"/>
      <c r="D70" s="295"/>
    </row>
    <row r="71" spans="1:35" ht="36" hidden="1" customHeight="1" x14ac:dyDescent="0.3">
      <c r="I71" s="521" t="s">
        <v>240</v>
      </c>
      <c r="J71" s="521"/>
      <c r="K71" s="522" t="s">
        <v>261</v>
      </c>
      <c r="L71" s="522"/>
      <c r="M71" s="209" t="s">
        <v>265</v>
      </c>
      <c r="AD71" s="281" t="s">
        <v>225</v>
      </c>
    </row>
    <row r="72" spans="1:35" hidden="1" x14ac:dyDescent="0.3">
      <c r="I72" s="196" t="s">
        <v>93</v>
      </c>
      <c r="J72" s="197">
        <v>0.2</v>
      </c>
      <c r="K72" s="181" t="s">
        <v>172</v>
      </c>
      <c r="L72" s="197">
        <v>0.2</v>
      </c>
      <c r="M72" s="210" t="s">
        <v>102</v>
      </c>
      <c r="AD72" s="208" t="s">
        <v>32</v>
      </c>
    </row>
    <row r="73" spans="1:35" hidden="1" x14ac:dyDescent="0.3">
      <c r="I73" s="219" t="s">
        <v>94</v>
      </c>
      <c r="J73" s="197">
        <v>0.4</v>
      </c>
      <c r="K73" s="214" t="s">
        <v>103</v>
      </c>
      <c r="L73" s="197">
        <v>0.4</v>
      </c>
      <c r="M73" s="211" t="s">
        <v>101</v>
      </c>
      <c r="AD73" s="282" t="s">
        <v>33</v>
      </c>
    </row>
    <row r="74" spans="1:35" hidden="1" x14ac:dyDescent="0.3">
      <c r="I74" s="198" t="s">
        <v>200</v>
      </c>
      <c r="J74" s="197">
        <v>0.6</v>
      </c>
      <c r="K74" s="215" t="s">
        <v>101</v>
      </c>
      <c r="L74" s="197">
        <v>0.6</v>
      </c>
      <c r="M74" s="212" t="s">
        <v>100</v>
      </c>
      <c r="AD74" s="208" t="s">
        <v>223</v>
      </c>
    </row>
    <row r="75" spans="1:35" hidden="1" x14ac:dyDescent="0.3">
      <c r="I75" s="199" t="s">
        <v>7</v>
      </c>
      <c r="J75" s="197">
        <v>0.8</v>
      </c>
      <c r="K75" s="186" t="s">
        <v>8</v>
      </c>
      <c r="L75" s="197">
        <v>0.8</v>
      </c>
      <c r="M75" s="213" t="s">
        <v>99</v>
      </c>
      <c r="AD75" s="208" t="s">
        <v>224</v>
      </c>
    </row>
    <row r="76" spans="1:35" hidden="1" x14ac:dyDescent="0.3">
      <c r="I76" s="200" t="s">
        <v>95</v>
      </c>
      <c r="J76" s="197">
        <v>1</v>
      </c>
      <c r="K76" s="216" t="s">
        <v>104</v>
      </c>
      <c r="L76" s="197">
        <v>1</v>
      </c>
      <c r="M76" s="208"/>
      <c r="AD76" s="208" t="s">
        <v>34</v>
      </c>
    </row>
    <row r="77" spans="1:35" hidden="1" x14ac:dyDescent="0.3"/>
  </sheetData>
  <mergeCells count="135">
    <mergeCell ref="A4:C4"/>
    <mergeCell ref="A5:C5"/>
    <mergeCell ref="D5:N5"/>
    <mergeCell ref="A6:C6"/>
    <mergeCell ref="D6:N6"/>
    <mergeCell ref="A7:H7"/>
    <mergeCell ref="I7:M7"/>
    <mergeCell ref="N7:W7"/>
    <mergeCell ref="L8:L9"/>
    <mergeCell ref="M8:M9"/>
    <mergeCell ref="N8:N9"/>
    <mergeCell ref="O8:O9"/>
    <mergeCell ref="X7:AC7"/>
    <mergeCell ref="AD7:AI7"/>
    <mergeCell ref="A8:A9"/>
    <mergeCell ref="C8:C9"/>
    <mergeCell ref="D8:D9"/>
    <mergeCell ref="E8:E9"/>
    <mergeCell ref="F8:F9"/>
    <mergeCell ref="G8:G9"/>
    <mergeCell ref="H8:H9"/>
    <mergeCell ref="I8:I9"/>
    <mergeCell ref="AH8:AH9"/>
    <mergeCell ref="AI8:AI9"/>
    <mergeCell ref="AC8:AC9"/>
    <mergeCell ref="AD8:AD9"/>
    <mergeCell ref="AE8:AE9"/>
    <mergeCell ref="AF8:AF9"/>
    <mergeCell ref="AG8:AG9"/>
    <mergeCell ref="A15:A16"/>
    <mergeCell ref="B15:B16"/>
    <mergeCell ref="C15:C16"/>
    <mergeCell ref="D15:D16"/>
    <mergeCell ref="E15:E16"/>
    <mergeCell ref="F15:F16"/>
    <mergeCell ref="G15:G16"/>
    <mergeCell ref="H15:H16"/>
    <mergeCell ref="AB8:AB9"/>
    <mergeCell ref="P8:Q8"/>
    <mergeCell ref="R8:W8"/>
    <mergeCell ref="X8:X9"/>
    <mergeCell ref="Y8:Y9"/>
    <mergeCell ref="Z8:Z9"/>
    <mergeCell ref="AA8:AA9"/>
    <mergeCell ref="J8:J9"/>
    <mergeCell ref="K8:K9"/>
    <mergeCell ref="I15:I16"/>
    <mergeCell ref="J15:J16"/>
    <mergeCell ref="K15:K16"/>
    <mergeCell ref="L15:L16"/>
    <mergeCell ref="M15:M16"/>
    <mergeCell ref="A17:A18"/>
    <mergeCell ref="B17:B18"/>
    <mergeCell ref="C17:C18"/>
    <mergeCell ref="D17:D18"/>
    <mergeCell ref="E17:E18"/>
    <mergeCell ref="L17:L18"/>
    <mergeCell ref="M17:M18"/>
    <mergeCell ref="A38:A39"/>
    <mergeCell ref="B38:B39"/>
    <mergeCell ref="C38:C39"/>
    <mergeCell ref="D38:D39"/>
    <mergeCell ref="E38:E39"/>
    <mergeCell ref="F38:F39"/>
    <mergeCell ref="G38:G39"/>
    <mergeCell ref="H38:H39"/>
    <mergeCell ref="F17:F18"/>
    <mergeCell ref="G17:G18"/>
    <mergeCell ref="H17:H18"/>
    <mergeCell ref="I17:I18"/>
    <mergeCell ref="J17:J18"/>
    <mergeCell ref="K17:K18"/>
    <mergeCell ref="K54:K55"/>
    <mergeCell ref="L54:L55"/>
    <mergeCell ref="Z38:Z39"/>
    <mergeCell ref="AA38:AA39"/>
    <mergeCell ref="AB38:AB39"/>
    <mergeCell ref="A47:A52"/>
    <mergeCell ref="B47:B52"/>
    <mergeCell ref="C47:C52"/>
    <mergeCell ref="D47:D52"/>
    <mergeCell ref="E47:E52"/>
    <mergeCell ref="F47:F52"/>
    <mergeCell ref="G47:G52"/>
    <mergeCell ref="I38:I39"/>
    <mergeCell ref="J38:J39"/>
    <mergeCell ref="K38:K39"/>
    <mergeCell ref="L38:L39"/>
    <mergeCell ref="M38:M39"/>
    <mergeCell ref="X38:X39"/>
    <mergeCell ref="X47:X52"/>
    <mergeCell ref="Z47:Z52"/>
    <mergeCell ref="AB47:AB52"/>
    <mergeCell ref="AG47:AG52"/>
    <mergeCell ref="H47:H52"/>
    <mergeCell ref="I47:I52"/>
    <mergeCell ref="J47:J52"/>
    <mergeCell ref="K47:K52"/>
    <mergeCell ref="L47:L52"/>
    <mergeCell ref="M47:M52"/>
    <mergeCell ref="A54:A55"/>
    <mergeCell ref="B54:B55"/>
    <mergeCell ref="C54:C55"/>
    <mergeCell ref="D54:D55"/>
    <mergeCell ref="E54:E55"/>
    <mergeCell ref="F54:F55"/>
    <mergeCell ref="AG54:AG55"/>
    <mergeCell ref="M54:M55"/>
    <mergeCell ref="X54:X55"/>
    <mergeCell ref="Z54:Z55"/>
    <mergeCell ref="AA54:AA55"/>
    <mergeCell ref="AB54:AB55"/>
    <mergeCell ref="AC54:AC55"/>
    <mergeCell ref="G54:G55"/>
    <mergeCell ref="H54:H55"/>
    <mergeCell ref="I54:I55"/>
    <mergeCell ref="J54:J55"/>
    <mergeCell ref="AG60:AG61"/>
    <mergeCell ref="I71:J71"/>
    <mergeCell ref="K71:L71"/>
    <mergeCell ref="J60:J61"/>
    <mergeCell ref="K60:K61"/>
    <mergeCell ref="L60:L61"/>
    <mergeCell ref="M60:M61"/>
    <mergeCell ref="X60:X61"/>
    <mergeCell ref="AB60:AB61"/>
    <mergeCell ref="A60:A61"/>
    <mergeCell ref="B60:B61"/>
    <mergeCell ref="C60:C61"/>
    <mergeCell ref="D60:D61"/>
    <mergeCell ref="E60:E61"/>
    <mergeCell ref="F60:F61"/>
    <mergeCell ref="G60:G61"/>
    <mergeCell ref="H60:H61"/>
    <mergeCell ref="I60:I61"/>
  </mergeCells>
  <conditionalFormatting sqref="J15">
    <cfRule type="cellIs" dxfId="180" priority="1131" operator="equal">
      <formula>$H$10</formula>
    </cfRule>
  </conditionalFormatting>
  <conditionalFormatting sqref="J17">
    <cfRule type="cellIs" dxfId="179" priority="1130" operator="equal">
      <formula>$H$10</formula>
    </cfRule>
  </conditionalFormatting>
  <dataValidations count="9">
    <dataValidation type="list" allowBlank="1" showInputMessage="1" showErrorMessage="1" sqref="AC64:AC66" xr:uid="{0E660922-356F-4D85-8460-B69B7A8592E4}">
      <formula1>#REF!</formula1>
    </dataValidation>
    <dataValidation type="list" allowBlank="1" showInputMessage="1" showErrorMessage="1" sqref="X64:X66" xr:uid="{91DC8187-AF16-4B73-B9AE-03D99EE09CBF}">
      <formula1>$H$21:$H$25</formula1>
    </dataValidation>
    <dataValidation type="list" allowBlank="1" showInputMessage="1" showErrorMessage="1" sqref="Z64:Z66" xr:uid="{C3FCDCA9-181B-40F7-BBB9-C0C5B76605CC}">
      <formula1>$J$21:$J$25</formula1>
    </dataValidation>
    <dataValidation type="list" allowBlank="1" showInputMessage="1" showErrorMessage="1" sqref="AC60:AC63" xr:uid="{A5957A7C-FEE9-4A4A-ABA1-12C4E3DC93A4}">
      <formula1>$AD$25:$AD$30</formula1>
    </dataValidation>
    <dataValidation type="list" allowBlank="1" showInputMessage="1" showErrorMessage="1" sqref="Z47:Z51 Z53:Z54" xr:uid="{661B3F76-E84B-4244-9292-0F6B51C6BFEE}">
      <formula1>$K$23:$K$27</formula1>
    </dataValidation>
    <dataValidation type="list" allowBlank="1" showInputMessage="1" showErrorMessage="1" sqref="AC53:AC54 AC67:AC68 AC56:AC59 AC10:AC51" xr:uid="{4F67BEB2-8F0A-441E-9018-E83C43E1044A}">
      <formula1>$AD$72:$AD$76</formula1>
    </dataValidation>
    <dataValidation type="list" allowBlank="1" showInputMessage="1" showErrorMessage="1" sqref="M10:M15 AB15:AB38 AB12:AB13 AB62:AB66 M62:M68 M56:M60 AB56:AB60 M53:M54 AB53:AB54 M19:M38 M17 M40:M51 AB40:AB51" xr:uid="{2AC18798-F8BB-4B1F-B19E-0BA5187540C2}">
      <formula1>$M$72:$M$75</formula1>
    </dataValidation>
    <dataValidation type="list" allowBlank="1" showInputMessage="1" showErrorMessage="1" sqref="K10:K15 K62:K68 K56:K60 Z56:Z59 K53:K54 Z40:Z46 Z10:Z38 K19:K38 K17 K40:K51" xr:uid="{E4A1B74B-91DC-4DA3-9414-6CC493021781}">
      <formula1>$K$72:$K$76</formula1>
    </dataValidation>
    <dataValidation type="list" allowBlank="1" showInputMessage="1" showErrorMessage="1" sqref="AI10:AI12 R47:S52 U47:V52" xr:uid="{CA9C47E1-56D7-4A17-A081-23ED79546175}">
      <formula1>#REF!</formula1>
    </dataValidation>
  </dataValidation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047" operator="containsText" id="{7BE3851B-8697-4DB8-8554-3B5C70D47413}">
            <xm:f>NOT(ISERROR(SEARCH($I$73,I10)))</xm:f>
            <xm:f>$I$73</xm:f>
            <x14:dxf>
              <fill>
                <patternFill>
                  <bgColor rgb="FF00B050"/>
                </patternFill>
              </fill>
            </x14:dxf>
          </x14:cfRule>
          <x14:cfRule type="cellIs" priority="1052" operator="equal" id="{FDE61AF4-BA95-49CE-B2E7-3AAE1954D8A1}">
            <xm:f>'Tabla probabiidad'!$B$5</xm:f>
            <x14:dxf>
              <fill>
                <patternFill>
                  <fgColor theme="6"/>
                </patternFill>
              </fill>
            </x14:dxf>
          </x14:cfRule>
          <x14:cfRule type="containsText" priority="1048" operator="containsText" id="{FDD196D9-A3AC-4D36-A898-6E4D442815C9}">
            <xm:f>NOT(ISERROR(SEARCH($I$76,I10)))</xm:f>
            <xm:f>$I$76</xm:f>
            <x14:dxf>
              <fill>
                <patternFill>
                  <bgColor rgb="FFFF0000"/>
                </patternFill>
              </fill>
            </x14:dxf>
          </x14:cfRule>
          <x14:cfRule type="containsText" priority="1046" operator="containsText" id="{D10C9E6C-4742-424C-A30F-C7ECF9BBC4D9}">
            <xm:f>NOT(ISERROR(SEARCH($I$72,I10)))</xm:f>
            <xm:f>$I$72</xm:f>
            <x14:dxf>
              <fill>
                <patternFill>
                  <fgColor rgb="FF92D050"/>
                  <bgColor rgb="FF92D050"/>
                </patternFill>
              </fill>
            </x14:dxf>
          </x14:cfRule>
          <x14:cfRule type="cellIs" priority="1053" operator="equal" id="{40CD8EF9-7D48-4B3F-9FE8-39627D8280E8}">
            <xm:f>'Tabla probabiidad'!$B$5</xm:f>
            <x14:dxf>
              <fill>
                <patternFill>
                  <fgColor rgb="FF92D050"/>
                  <bgColor theme="6" tint="0.59996337778862885"/>
                </patternFill>
              </fill>
            </x14:dxf>
          </x14:cfRule>
          <x14:cfRule type="containsText" priority="1051" operator="containsText" id="{0CB70348-C1B1-4551-9B20-70CEB96E8938}">
            <xm:f>NOT(ISERROR(SEARCH($I$73,I10)))</xm:f>
            <xm:f>$I$73</xm:f>
            <x14:dxf>
              <fill>
                <patternFill>
                  <bgColor theme="0" tint="-0.14996795556505021"/>
                </patternFill>
              </fill>
            </x14:dxf>
          </x14:cfRule>
          <x14:cfRule type="containsText" priority="1050" operator="containsText" id="{D199DC72-4D95-4604-94E5-DEC646B96AAF}">
            <xm:f>NOT(ISERROR(SEARCH($I$74,I10)))</xm:f>
            <xm:f>$I$74</xm:f>
            <x14:dxf>
              <fill>
                <patternFill>
                  <fgColor rgb="FFFFFF00"/>
                  <bgColor rgb="FFFFFF00"/>
                </patternFill>
              </fill>
            </x14:dxf>
          </x14:cfRule>
          <x14:cfRule type="containsText" priority="1049" operator="containsText" id="{14D4E9CD-D1FE-4A90-A6E6-9ABE3399D114}">
            <xm:f>NOT(ISERROR(SEARCH($I$75,I10)))</xm:f>
            <xm:f>$I$75</xm:f>
            <x14:dxf>
              <fill>
                <patternFill>
                  <fgColor rgb="FFFFC000"/>
                  <bgColor rgb="FFFFC000"/>
                </patternFill>
              </fill>
            </x14:dxf>
          </x14:cfRule>
          <xm:sqref>I10:I13</xm:sqref>
        </x14:conditionalFormatting>
        <x14:conditionalFormatting xmlns:xm="http://schemas.microsoft.com/office/excel/2006/main">
          <x14:cfRule type="containsText" priority="1057" operator="containsText" id="{57236787-7095-4D00-A4DB-67C92BC35D69}">
            <xm:f>NOT(ISERROR(SEARCH($H$75,I14)))</xm:f>
            <xm:f>$H$75</xm:f>
            <x14:dxf>
              <fill>
                <patternFill>
                  <fgColor rgb="FFFFC000"/>
                  <bgColor rgb="FFFFC000"/>
                </patternFill>
              </fill>
            </x14:dxf>
          </x14:cfRule>
          <x14:cfRule type="containsText" priority="1055" operator="containsText" id="{B3183930-8975-4BBD-BE2B-EC3C0BB490CC}">
            <xm:f>NOT(ISERROR(SEARCH($H$77,I14)))</xm:f>
            <xm:f>$H$77</xm:f>
            <x14:dxf>
              <fill>
                <patternFill>
                  <bgColor rgb="FFFF0000"/>
                </patternFill>
              </fill>
            </x14:dxf>
          </x14:cfRule>
          <x14:cfRule type="containsText" priority="1056" operator="containsText" id="{5E3D946A-1F46-4667-A506-064EC6952A8E}">
            <xm:f>NOT(ISERROR(SEARCH($H$76,I14)))</xm:f>
            <xm:f>$H$76</xm:f>
            <x14:dxf>
              <fill>
                <patternFill>
                  <fgColor rgb="FFFFFF00"/>
                  <bgColor rgb="FFFFFF00"/>
                </patternFill>
              </fill>
            </x14:dxf>
          </x14:cfRule>
          <x14:cfRule type="containsText" priority="1054" operator="containsText" id="{E378966A-CCF2-4D89-89F2-1C068552CB62}">
            <xm:f>NOT(ISERROR(SEARCH($H$73,I14)))</xm:f>
            <xm:f>$H$73</xm:f>
            <x14:dxf>
              <fill>
                <patternFill>
                  <fgColor rgb="FF92D050"/>
                  <bgColor rgb="FF92D050"/>
                </patternFill>
              </fill>
            </x14:dxf>
          </x14:cfRule>
          <x14:cfRule type="cellIs" priority="1060" operator="equal" id="{C0A224AE-61B1-4F39-8024-D04C90860739}">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14:cfRule type="cellIs" priority="1059" operator="equal" id="{4527AB6F-BEAA-4025-9821-3D092E7D5176}">
            <xm:f>'C:\UAEOS\TRABAJO EN CASA\MAPAS DE RIESGOS\RIESGOS 2021\MAPAS DE RIESGOS DE PROCESO 2021\MAPAS DE RIESGOS GUIA 2021\[MAPA_RIESGOS_PROGRAMAS Y PROYECTOS_UAEOS_2021.xlsx]Tabla probabiidad'!#REF!</xm:f>
            <x14:dxf>
              <fill>
                <patternFill>
                  <fgColor theme="6"/>
                </patternFill>
              </fill>
            </x14:dxf>
          </x14:cfRule>
          <x14:cfRule type="containsText" priority="1058" operator="containsText" id="{5F92E1A3-79B2-43B9-919F-64535CE5A275}">
            <xm:f>NOT(ISERROR(SEARCH($H$74,I14)))</xm:f>
            <xm:f>$H$74</xm:f>
            <x14:dxf>
              <fill>
                <patternFill>
                  <bgColor rgb="FF00B050"/>
                </patternFill>
              </fill>
            </x14:dxf>
          </x14:cfRule>
          <xm:sqref>I14:I15</xm:sqref>
        </x14:conditionalFormatting>
        <x14:conditionalFormatting xmlns:xm="http://schemas.microsoft.com/office/excel/2006/main">
          <x14:cfRule type="containsText" priority="1125" operator="containsText" id="{F4BC9FC6-D856-4BC2-84AD-8B7C9392217B}">
            <xm:f>NOT(ISERROR(SEARCH($I$75,I17)))</xm:f>
            <xm:f>$I$75</xm:f>
            <x14:dxf>
              <fill>
                <patternFill>
                  <fgColor rgb="FFFFC000"/>
                  <bgColor rgb="FFFFC000"/>
                </patternFill>
              </fill>
            </x14:dxf>
          </x14:cfRule>
          <x14:cfRule type="containsText" priority="1126" operator="containsText" id="{0E1E287F-B6FA-4ADA-A8EB-5D4980BB61E6}">
            <xm:f>NOT(ISERROR(SEARCH($I$74,I17)))</xm:f>
            <xm:f>$I$74</xm:f>
            <x14:dxf>
              <fill>
                <patternFill>
                  <fgColor rgb="FFFFFF00"/>
                  <bgColor rgb="FFFFFF00"/>
                </patternFill>
              </fill>
            </x14:dxf>
          </x14:cfRule>
          <x14:cfRule type="containsText" priority="1127" operator="containsText" id="{ECC17393-B5B9-4314-906C-68E69F446E08}">
            <xm:f>NOT(ISERROR(SEARCH($I$73,I17)))</xm:f>
            <xm:f>$I$73</xm:f>
            <x14:dxf>
              <fill>
                <patternFill>
                  <bgColor theme="0" tint="-0.14996795556505021"/>
                </patternFill>
              </fill>
            </x14:dxf>
          </x14:cfRule>
          <x14:cfRule type="cellIs" priority="1129" operator="equal" id="{93D979EB-35AE-4F96-AFC3-A50ACE7149E3}">
            <xm:f>'Tabla probabiidad'!$B$5</xm:f>
            <x14:dxf>
              <fill>
                <patternFill>
                  <fgColor rgb="FF92D050"/>
                  <bgColor theme="6" tint="0.59996337778862885"/>
                </patternFill>
              </fill>
            </x14:dxf>
          </x14:cfRule>
          <x14:cfRule type="cellIs" priority="1128" operator="equal" id="{966D3DD9-A23A-47AC-9CDD-9C4E1E2FA9C2}">
            <xm:f>'Tabla probabiidad'!$B$5</xm:f>
            <x14:dxf>
              <fill>
                <patternFill>
                  <fgColor theme="6"/>
                </patternFill>
              </fill>
            </x14:dxf>
          </x14:cfRule>
          <x14:cfRule type="containsText" priority="1124" operator="containsText" id="{CAFA2BC9-60DF-4B2A-ACF5-4728FBD2126B}">
            <xm:f>NOT(ISERROR(SEARCH($I$76,I17)))</xm:f>
            <xm:f>$I$76</xm:f>
            <x14:dxf>
              <fill>
                <patternFill>
                  <bgColor rgb="FFFF0000"/>
                </patternFill>
              </fill>
            </x14:dxf>
          </x14:cfRule>
          <x14:cfRule type="containsText" priority="1122" operator="containsText" id="{E1E8766D-8961-4C07-9805-BD99D9CB1BE2}">
            <xm:f>NOT(ISERROR(SEARCH($I$72,I17)))</xm:f>
            <xm:f>$I$72</xm:f>
            <x14:dxf>
              <fill>
                <patternFill>
                  <fgColor rgb="FF92D050"/>
                  <bgColor rgb="FF92D050"/>
                </patternFill>
              </fill>
            </x14:dxf>
          </x14:cfRule>
          <x14:cfRule type="containsText" priority="1123" operator="containsText" id="{4FA8DE3E-829B-48D1-9612-672AF965A8E2}">
            <xm:f>NOT(ISERROR(SEARCH($I$73,I17)))</xm:f>
            <xm:f>$I$73</xm:f>
            <x14:dxf>
              <fill>
                <patternFill>
                  <bgColor rgb="FF00B050"/>
                </patternFill>
              </fill>
            </x14:dxf>
          </x14:cfRule>
          <xm:sqref>I17</xm:sqref>
        </x14:conditionalFormatting>
        <x14:conditionalFormatting xmlns:xm="http://schemas.microsoft.com/office/excel/2006/main">
          <x14:cfRule type="cellIs" priority="671" operator="equal" id="{CD71024E-C83E-4E6E-8D41-FEF7766408FF}">
            <xm:f>'Tabla probabiidad'!$B$5</xm:f>
            <x14:dxf>
              <fill>
                <patternFill>
                  <fgColor rgb="FF92D050"/>
                  <bgColor theme="6" tint="0.59996337778862885"/>
                </patternFill>
              </fill>
            </x14:dxf>
          </x14:cfRule>
          <x14:cfRule type="containsText" priority="668" operator="containsText" id="{69E021CC-CE4B-4F2F-9B92-8ADE8DFBD09D}">
            <xm:f>NOT(ISERROR(SEARCH($I$74,I19)))</xm:f>
            <xm:f>$I$74</xm:f>
            <x14:dxf>
              <fill>
                <patternFill>
                  <fgColor rgb="FFFFFF00"/>
                  <bgColor rgb="FFFFFF00"/>
                </patternFill>
              </fill>
            </x14:dxf>
          </x14:cfRule>
          <x14:cfRule type="containsText" priority="665" operator="containsText" id="{DF4D270C-EC86-4ABF-917F-CAF8F3EB261F}">
            <xm:f>NOT(ISERROR(SEARCH($I$73,I19)))</xm:f>
            <xm:f>$I$73</xm:f>
            <x14:dxf>
              <fill>
                <patternFill>
                  <bgColor rgb="FF00B050"/>
                </patternFill>
              </fill>
            </x14:dxf>
          </x14:cfRule>
          <x14:cfRule type="containsText" priority="667" operator="containsText" id="{18D86965-48BE-4A1D-822C-EB27C645A124}">
            <xm:f>NOT(ISERROR(SEARCH($I$75,I19)))</xm:f>
            <xm:f>$I$75</xm:f>
            <x14:dxf>
              <fill>
                <patternFill>
                  <fgColor rgb="FFFFC000"/>
                  <bgColor rgb="FFFFC000"/>
                </patternFill>
              </fill>
            </x14:dxf>
          </x14:cfRule>
          <x14:cfRule type="containsText" priority="666" operator="containsText" id="{8EEEB1B0-C6BB-44AB-91F7-18A310275DC6}">
            <xm:f>NOT(ISERROR(SEARCH($I$76,I19)))</xm:f>
            <xm:f>$I$76</xm:f>
            <x14:dxf>
              <fill>
                <patternFill>
                  <bgColor rgb="FFFF0000"/>
                </patternFill>
              </fill>
            </x14:dxf>
          </x14:cfRule>
          <x14:cfRule type="containsText" priority="664" operator="containsText" id="{C2E7C4CA-B9BB-4BE6-85A4-BC9A3E9EA4C3}">
            <xm:f>NOT(ISERROR(SEARCH($I$72,I19)))</xm:f>
            <xm:f>$I$72</xm:f>
            <x14:dxf>
              <fill>
                <patternFill>
                  <fgColor rgb="FF92D050"/>
                  <bgColor rgb="FF92D050"/>
                </patternFill>
              </fill>
            </x14:dxf>
          </x14:cfRule>
          <x14:cfRule type="containsText" priority="669" operator="containsText" id="{82551F5B-AACD-41B4-A47D-B243351D9079}">
            <xm:f>NOT(ISERROR(SEARCH($I$73,I19)))</xm:f>
            <xm:f>$I$73</xm:f>
            <x14:dxf>
              <fill>
                <patternFill>
                  <bgColor theme="0" tint="-0.14996795556505021"/>
                </patternFill>
              </fill>
            </x14:dxf>
          </x14:cfRule>
          <x14:cfRule type="cellIs" priority="670" operator="equal" id="{7712D704-7E8D-4E97-BC2D-774343EFF024}">
            <xm:f>'Tabla probabiidad'!$B$5</xm:f>
            <x14:dxf>
              <fill>
                <patternFill>
                  <fgColor theme="6"/>
                </patternFill>
              </fill>
            </x14:dxf>
          </x14:cfRule>
          <xm:sqref>I19:I38</xm:sqref>
        </x14:conditionalFormatting>
        <x14:conditionalFormatting xmlns:xm="http://schemas.microsoft.com/office/excel/2006/main">
          <x14:cfRule type="containsText" priority="91" operator="containsText" id="{07251FCE-9382-43B9-8EA0-8BF1A9997938}">
            <xm:f>NOT(ISERROR(SEARCH($I$76,I40)))</xm:f>
            <xm:f>$I$76</xm:f>
            <x14:dxf>
              <fill>
                <patternFill>
                  <bgColor rgb="FFFF0000"/>
                </patternFill>
              </fill>
            </x14:dxf>
          </x14:cfRule>
          <x14:cfRule type="containsText" priority="92" operator="containsText" id="{0D3528B0-598B-43B0-A868-F72B4342BD4D}">
            <xm:f>NOT(ISERROR(SEARCH($I$75,I40)))</xm:f>
            <xm:f>$I$75</xm:f>
            <x14:dxf>
              <fill>
                <patternFill>
                  <fgColor rgb="FFFFC000"/>
                  <bgColor rgb="FFFFC000"/>
                </patternFill>
              </fill>
            </x14:dxf>
          </x14:cfRule>
          <x14:cfRule type="containsText" priority="93" operator="containsText" id="{159EF547-2E30-4204-8734-AEA7FBB21FC3}">
            <xm:f>NOT(ISERROR(SEARCH($I$74,I40)))</xm:f>
            <xm:f>$I$74</xm:f>
            <x14:dxf>
              <fill>
                <patternFill>
                  <fgColor rgb="FFFFFF00"/>
                  <bgColor rgb="FFFFFF00"/>
                </patternFill>
              </fill>
            </x14:dxf>
          </x14:cfRule>
          <x14:cfRule type="cellIs" priority="96" operator="equal" id="{28671188-1E0B-4218-ADF9-560A529ED20C}">
            <xm:f>'Tabla probabiidad'!$B$5</xm:f>
            <x14:dxf>
              <fill>
                <patternFill>
                  <fgColor rgb="FF92D050"/>
                  <bgColor theme="6" tint="0.59996337778862885"/>
                </patternFill>
              </fill>
            </x14:dxf>
          </x14:cfRule>
          <x14:cfRule type="containsText" priority="89" operator="containsText" id="{0EF119B8-E926-44D9-B9DF-9C30AA702C94}">
            <xm:f>NOT(ISERROR(SEARCH($I$72,I40)))</xm:f>
            <xm:f>$I$72</xm:f>
            <x14:dxf>
              <fill>
                <patternFill>
                  <fgColor rgb="FF92D050"/>
                  <bgColor rgb="FF92D050"/>
                </patternFill>
              </fill>
            </x14:dxf>
          </x14:cfRule>
          <x14:cfRule type="containsText" priority="94" operator="containsText" id="{02B37BFA-340D-4790-B737-E3FF0D8F98E9}">
            <xm:f>NOT(ISERROR(SEARCH($I$73,I40)))</xm:f>
            <xm:f>$I$73</xm:f>
            <x14:dxf>
              <fill>
                <patternFill>
                  <bgColor theme="0" tint="-0.14996795556505021"/>
                </patternFill>
              </fill>
            </x14:dxf>
          </x14:cfRule>
          <x14:cfRule type="containsText" priority="90" operator="containsText" id="{DC0F0EFF-703A-4224-BAF7-57F8E68FE2A4}">
            <xm:f>NOT(ISERROR(SEARCH($I$73,I40)))</xm:f>
            <xm:f>$I$73</xm:f>
            <x14:dxf>
              <fill>
                <patternFill>
                  <bgColor rgb="FF00B050"/>
                </patternFill>
              </fill>
            </x14:dxf>
          </x14:cfRule>
          <x14:cfRule type="cellIs" priority="95" operator="equal" id="{A2EF4CAB-4D12-4E6B-B14C-C8BD7D75B2A9}">
            <xm:f>'Tabla probabiidad'!$B$5</xm:f>
            <x14:dxf>
              <fill>
                <patternFill>
                  <fgColor theme="6"/>
                </patternFill>
              </fill>
            </x14:dxf>
          </x14:cfRule>
          <xm:sqref>I40:I51</xm:sqref>
        </x14:conditionalFormatting>
        <x14:conditionalFormatting xmlns:xm="http://schemas.microsoft.com/office/excel/2006/main">
          <x14:cfRule type="containsText" priority="350" operator="containsText" id="{4D5C8CC4-49F8-4624-92F8-59D85522868B}">
            <xm:f>NOT(ISERROR(SEARCH($I$73,I53)))</xm:f>
            <xm:f>$I$73</xm:f>
            <x14:dxf>
              <fill>
                <patternFill>
                  <bgColor theme="0" tint="-0.14996795556505021"/>
                </patternFill>
              </fill>
            </x14:dxf>
          </x14:cfRule>
          <x14:cfRule type="containsText" priority="349" operator="containsText" id="{31937DC8-81BB-40F8-AA63-C3A790CF2C61}">
            <xm:f>NOT(ISERROR(SEARCH($I$74,I53)))</xm:f>
            <xm:f>$I$74</xm:f>
            <x14:dxf>
              <fill>
                <patternFill>
                  <fgColor rgb="FFFFFF00"/>
                  <bgColor rgb="FFFFFF00"/>
                </patternFill>
              </fill>
            </x14:dxf>
          </x14:cfRule>
          <x14:cfRule type="containsText" priority="348" operator="containsText" id="{6D27A602-088C-42BB-8AB3-84555F3B2582}">
            <xm:f>NOT(ISERROR(SEARCH($I$75,I53)))</xm:f>
            <xm:f>$I$75</xm:f>
            <x14:dxf>
              <fill>
                <patternFill>
                  <fgColor rgb="FFFFC000"/>
                  <bgColor rgb="FFFFC000"/>
                </patternFill>
              </fill>
            </x14:dxf>
          </x14:cfRule>
          <x14:cfRule type="containsText" priority="347" operator="containsText" id="{16199DD9-3309-4B8C-BAEF-7DAB97C1B5CB}">
            <xm:f>NOT(ISERROR(SEARCH($I$76,I53)))</xm:f>
            <xm:f>$I$76</xm:f>
            <x14:dxf>
              <fill>
                <patternFill>
                  <bgColor rgb="FFFF0000"/>
                </patternFill>
              </fill>
            </x14:dxf>
          </x14:cfRule>
          <x14:cfRule type="containsText" priority="346" operator="containsText" id="{0A8DBA61-A41F-4F53-A1F0-2752822C6233}">
            <xm:f>NOT(ISERROR(SEARCH($I$73,I53)))</xm:f>
            <xm:f>$I$73</xm:f>
            <x14:dxf>
              <fill>
                <patternFill>
                  <bgColor rgb="FF00B050"/>
                </patternFill>
              </fill>
            </x14:dxf>
          </x14:cfRule>
          <x14:cfRule type="containsText" priority="345" operator="containsText" id="{FA121255-6393-40A7-8329-B1F894898685}">
            <xm:f>NOT(ISERROR(SEARCH($I$72,I53)))</xm:f>
            <xm:f>$I$72</xm:f>
            <x14:dxf>
              <fill>
                <patternFill>
                  <fgColor rgb="FF92D050"/>
                  <bgColor rgb="FF92D050"/>
                </patternFill>
              </fill>
            </x14:dxf>
          </x14:cfRule>
          <x14:cfRule type="cellIs" priority="352" operator="equal" id="{D51EFB1E-7174-4B37-B13E-518F354796FC}">
            <xm:f>'Tabla probabiidad'!$B$5</xm:f>
            <x14:dxf>
              <fill>
                <patternFill>
                  <fgColor rgb="FF92D050"/>
                  <bgColor theme="6" tint="0.59996337778862885"/>
                </patternFill>
              </fill>
            </x14:dxf>
          </x14:cfRule>
          <x14:cfRule type="cellIs" priority="351" operator="equal" id="{97A6C2B2-2040-4971-956D-BDEEDA46ABDC}">
            <xm:f>'Tabla probabiidad'!$B$5</xm:f>
            <x14:dxf>
              <fill>
                <patternFill>
                  <fgColor theme="6"/>
                </patternFill>
              </fill>
            </x14:dxf>
          </x14:cfRule>
          <xm:sqref>I53:I54</xm:sqref>
        </x14:conditionalFormatting>
        <x14:conditionalFormatting xmlns:xm="http://schemas.microsoft.com/office/excel/2006/main">
          <x14:cfRule type="cellIs" priority="206" operator="equal" id="{4C30ADBC-3C3A-433D-AF04-5C50A1437829}">
            <xm:f>'Tabla probabiidad'!$B$5</xm:f>
            <x14:dxf>
              <fill>
                <patternFill>
                  <fgColor theme="6"/>
                </patternFill>
              </fill>
            </x14:dxf>
          </x14:cfRule>
          <x14:cfRule type="containsText" priority="200" operator="containsText" id="{2FD7D8E7-33B2-4385-947C-734CA65FA89F}">
            <xm:f>NOT(ISERROR(SEARCH($I$72,I56)))</xm:f>
            <xm:f>$I$72</xm:f>
            <x14:dxf>
              <fill>
                <patternFill>
                  <fgColor rgb="FF92D050"/>
                  <bgColor rgb="FF92D050"/>
                </patternFill>
              </fill>
            </x14:dxf>
          </x14:cfRule>
          <x14:cfRule type="containsText" priority="201" operator="containsText" id="{6CFFD619-27DF-4295-B247-CA9AC10F7496}">
            <xm:f>NOT(ISERROR(SEARCH($I$73,I56)))</xm:f>
            <xm:f>$I$73</xm:f>
            <x14:dxf>
              <fill>
                <patternFill>
                  <bgColor rgb="FF00B050"/>
                </patternFill>
              </fill>
            </x14:dxf>
          </x14:cfRule>
          <x14:cfRule type="containsText" priority="202" operator="containsText" id="{73B7A39B-096E-4ABA-8499-653BD31F14D1}">
            <xm:f>NOT(ISERROR(SEARCH($I$76,I56)))</xm:f>
            <xm:f>$I$76</xm:f>
            <x14:dxf>
              <fill>
                <patternFill>
                  <bgColor rgb="FFFF0000"/>
                </patternFill>
              </fill>
            </x14:dxf>
          </x14:cfRule>
          <x14:cfRule type="containsText" priority="203" operator="containsText" id="{1896386C-8B0D-4C73-9B87-0A191463270F}">
            <xm:f>NOT(ISERROR(SEARCH($I$75,I56)))</xm:f>
            <xm:f>$I$75</xm:f>
            <x14:dxf>
              <fill>
                <patternFill>
                  <fgColor rgb="FFFFC000"/>
                  <bgColor rgb="FFFFC000"/>
                </patternFill>
              </fill>
            </x14:dxf>
          </x14:cfRule>
          <x14:cfRule type="containsText" priority="204" operator="containsText" id="{0F6C9EAB-C954-435D-8A45-39574D9C1D68}">
            <xm:f>NOT(ISERROR(SEARCH($I$74,I56)))</xm:f>
            <xm:f>$I$74</xm:f>
            <x14:dxf>
              <fill>
                <patternFill>
                  <fgColor rgb="FFFFFF00"/>
                  <bgColor rgb="FFFFFF00"/>
                </patternFill>
              </fill>
            </x14:dxf>
          </x14:cfRule>
          <x14:cfRule type="containsText" priority="205" operator="containsText" id="{FA66EE28-CF33-4231-8BA6-32D70DB61803}">
            <xm:f>NOT(ISERROR(SEARCH($I$73,I56)))</xm:f>
            <xm:f>$I$73</xm:f>
            <x14:dxf>
              <fill>
                <patternFill>
                  <bgColor theme="0" tint="-0.14996795556505021"/>
                </patternFill>
              </fill>
            </x14:dxf>
          </x14:cfRule>
          <x14:cfRule type="cellIs" priority="207" operator="equal" id="{07C089FD-F9B7-4AD7-86D3-2F4624235AF0}">
            <xm:f>'Tabla probabiidad'!$B$5</xm:f>
            <x14:dxf>
              <fill>
                <patternFill>
                  <fgColor rgb="FF92D050"/>
                  <bgColor theme="6" tint="0.59996337778862885"/>
                </patternFill>
              </fill>
            </x14:dxf>
          </x14:cfRule>
          <xm:sqref>I56:I60</xm:sqref>
        </x14:conditionalFormatting>
        <x14:conditionalFormatting xmlns:xm="http://schemas.microsoft.com/office/excel/2006/main">
          <x14:cfRule type="containsText" priority="139" operator="containsText" id="{EEC371C8-D51C-432E-B3F0-512F1D5D7A49}">
            <xm:f>NOT(ISERROR(SEARCH($I$75,I62)))</xm:f>
            <xm:f>$I$75</xm:f>
            <x14:dxf>
              <fill>
                <patternFill>
                  <fgColor rgb="FFFFC000"/>
                  <bgColor rgb="FFFFC000"/>
                </patternFill>
              </fill>
            </x14:dxf>
          </x14:cfRule>
          <x14:cfRule type="containsText" priority="137" operator="containsText" id="{DFF99C13-0726-4CFF-89B8-5566FA62EFD7}">
            <xm:f>NOT(ISERROR(SEARCH($I$73,I62)))</xm:f>
            <xm:f>$I$73</xm:f>
            <x14:dxf>
              <fill>
                <patternFill>
                  <bgColor rgb="FF00B050"/>
                </patternFill>
              </fill>
            </x14:dxf>
          </x14:cfRule>
          <x14:cfRule type="containsText" priority="140" operator="containsText" id="{92BD9BD4-5340-4972-B597-522B535F5325}">
            <xm:f>NOT(ISERROR(SEARCH($I$74,I62)))</xm:f>
            <xm:f>$I$74</xm:f>
            <x14:dxf>
              <fill>
                <patternFill>
                  <fgColor rgb="FFFFFF00"/>
                  <bgColor rgb="FFFFFF00"/>
                </patternFill>
              </fill>
            </x14:dxf>
          </x14:cfRule>
          <x14:cfRule type="containsText" priority="141" operator="containsText" id="{36FCB24E-5833-4F5B-B81A-7AE99CD81737}">
            <xm:f>NOT(ISERROR(SEARCH($I$73,I62)))</xm:f>
            <xm:f>$I$73</xm:f>
            <x14:dxf>
              <fill>
                <patternFill>
                  <bgColor theme="0" tint="-0.14996795556505021"/>
                </patternFill>
              </fill>
            </x14:dxf>
          </x14:cfRule>
          <x14:cfRule type="cellIs" priority="143" operator="equal" id="{FD4E6AAD-C6A6-42DA-8649-845D2A6CAB09}">
            <xm:f>'Tabla probabiidad'!$B$5</xm:f>
            <x14:dxf>
              <fill>
                <patternFill>
                  <fgColor rgb="FF92D050"/>
                  <bgColor theme="6" tint="0.59996337778862885"/>
                </patternFill>
              </fill>
            </x14:dxf>
          </x14:cfRule>
          <x14:cfRule type="cellIs" priority="142" operator="equal" id="{B63FC35C-7D70-484E-A9E6-A9191314D2EF}">
            <xm:f>'Tabla probabiidad'!$B$5</xm:f>
            <x14:dxf>
              <fill>
                <patternFill>
                  <fgColor theme="6"/>
                </patternFill>
              </fill>
            </x14:dxf>
          </x14:cfRule>
          <xm:sqref>I62:I68</xm:sqref>
        </x14:conditionalFormatting>
        <x14:conditionalFormatting xmlns:xm="http://schemas.microsoft.com/office/excel/2006/main">
          <x14:cfRule type="containsText" priority="138" operator="containsText" id="{433DD84E-DC52-4974-994D-8C2C0EA147F4}">
            <xm:f>NOT(ISERROR(SEARCH($I$76,I62)))</xm:f>
            <xm:f>$I$76</xm:f>
            <x14:dxf>
              <fill>
                <patternFill>
                  <bgColor rgb="FFFF0000"/>
                </patternFill>
              </fill>
            </x14:dxf>
          </x14:cfRule>
          <x14:cfRule type="containsText" priority="136" operator="containsText" id="{D267C8E5-DC09-44C1-BC4C-93EA121B70A0}">
            <xm:f>NOT(ISERROR(SEARCH($I$72,I62)))</xm:f>
            <xm:f>$I$72</xm:f>
            <x14:dxf>
              <fill>
                <patternFill>
                  <fgColor rgb="FF92D050"/>
                  <bgColor rgb="FF92D050"/>
                </patternFill>
              </fill>
            </x14:dxf>
          </x14:cfRule>
          <xm:sqref>I62:I69</xm:sqref>
        </x14:conditionalFormatting>
        <x14:conditionalFormatting xmlns:xm="http://schemas.microsoft.com/office/excel/2006/main">
          <x14:cfRule type="containsText" priority="1202" operator="containsText" id="{31B16B5B-5494-4683-8A5A-3B6F0C4DF35A}">
            <xm:f>NOT(ISERROR(SEARCH($I$74,I69)))</xm:f>
            <xm:f>$I$74</xm:f>
            <x14:dxf>
              <fill>
                <patternFill>
                  <fgColor rgb="FFFFC000"/>
                  <bgColor rgb="FFFFC000"/>
                </patternFill>
              </fill>
            </x14:dxf>
          </x14:cfRule>
          <x14:cfRule type="containsText" priority="1203" operator="containsText" id="{035235DF-B87C-48CD-8BE5-54348A2DA7E0}">
            <xm:f>NOT(ISERROR(SEARCH($I$73,I69)))</xm:f>
            <xm:f>$I$73</xm:f>
            <x14:dxf>
              <fill>
                <patternFill>
                  <bgColor theme="0" tint="-0.14996795556505021"/>
                </patternFill>
              </fill>
            </x14:dxf>
          </x14:cfRule>
          <x14:cfRule type="cellIs" priority="1204" operator="equal" id="{AEAC0D93-DCEC-4BEA-B8BF-880EC09D3A14}">
            <xm:f>'Tabla probabiidad'!$B$5</xm:f>
            <x14:dxf>
              <fill>
                <patternFill>
                  <fgColor theme="6"/>
                </patternFill>
              </fill>
            </x14:dxf>
          </x14:cfRule>
          <x14:cfRule type="containsText" priority="1201" operator="containsText" id="{1095212E-0804-49F4-B05F-8A24FF5BC5C3}">
            <xm:f>NOT(ISERROR(SEARCH($I$75,I69)))</xm:f>
            <xm:f>$I$75</xm:f>
            <x14:dxf>
              <fill>
                <patternFill>
                  <fgColor rgb="FFFFFF00"/>
                  <bgColor rgb="FFFFFF00"/>
                </patternFill>
              </fill>
            </x14:dxf>
          </x14:cfRule>
          <x14:cfRule type="cellIs" priority="1205" operator="equal" id="{0F9C4E2E-E2F2-4A05-A33D-F5A71B55A3B6}">
            <xm:f>'Tabla probabiidad'!$B$5</xm:f>
            <x14:dxf>
              <fill>
                <patternFill>
                  <fgColor rgb="FF92D050"/>
                  <bgColor theme="6" tint="0.59996337778862885"/>
                </patternFill>
              </fill>
            </x14:dxf>
          </x14:cfRule>
          <xm:sqref>I69</xm:sqref>
        </x14:conditionalFormatting>
        <x14:conditionalFormatting xmlns:xm="http://schemas.microsoft.com/office/excel/2006/main">
          <x14:cfRule type="containsText" priority="768" operator="containsText" id="{111160F1-ACF8-4E3B-9AE0-7FBAA48CB036}">
            <xm:f>NOT(ISERROR(SEARCH($K$72,K10)))</xm:f>
            <xm:f>$K$72</xm:f>
            <x14:dxf>
              <fill>
                <patternFill>
                  <bgColor rgb="FF92D050"/>
                </patternFill>
              </fill>
            </x14:dxf>
          </x14:cfRule>
          <x14:cfRule type="containsText" priority="767" operator="containsText" id="{56F1CD43-0DF6-4E57-A74A-86BAC40CECA1}">
            <xm:f>NOT(ISERROR(SEARCH($K$73,K10)))</xm:f>
            <xm:f>$K$73</xm:f>
            <x14:dxf>
              <fill>
                <patternFill>
                  <bgColor rgb="FF00B050"/>
                </patternFill>
              </fill>
            </x14:dxf>
          </x14:cfRule>
          <x14:cfRule type="containsText" priority="766" operator="containsText" id="{9AF15F77-A247-4BB7-AD9E-647D5FDE32D1}">
            <xm:f>NOT(ISERROR(SEARCH($K$74,K10)))</xm:f>
            <xm:f>$K$74</xm:f>
            <x14:dxf>
              <fill>
                <patternFill>
                  <bgColor rgb="FFFFFF00"/>
                </patternFill>
              </fill>
            </x14:dxf>
          </x14:cfRule>
          <x14:cfRule type="containsText" priority="765" operator="containsText" id="{B2AF2B9F-36A6-4409-89FF-AA69A4C4DE96}">
            <xm:f>NOT(ISERROR(SEARCH($K$75,K10)))</xm:f>
            <xm:f>$K$75</xm:f>
            <x14:dxf>
              <fill>
                <patternFill>
                  <bgColor rgb="FFFFC000"/>
                </patternFill>
              </fill>
            </x14:dxf>
          </x14:cfRule>
          <x14:cfRule type="containsText" priority="764" operator="containsText" id="{06D91B63-B7EB-4359-AAAE-C036540EFB01}">
            <xm:f>NOT(ISERROR(SEARCH($K$76,K10)))</xm:f>
            <xm:f>$K$76</xm:f>
            <x14:dxf>
              <fill>
                <patternFill>
                  <bgColor rgb="FFFF0000"/>
                </patternFill>
              </fill>
            </x14:dxf>
          </x14:cfRule>
          <xm:sqref>K10:K15</xm:sqref>
        </x14:conditionalFormatting>
        <x14:conditionalFormatting xmlns:xm="http://schemas.microsoft.com/office/excel/2006/main">
          <x14:cfRule type="containsText" priority="760" operator="containsText" id="{15216E47-8D0D-4DD1-9730-058F5D813ECA}">
            <xm:f>NOT(ISERROR(SEARCH($K$75,K17)))</xm:f>
            <xm:f>$K$75</xm:f>
            <x14:dxf>
              <fill>
                <patternFill>
                  <bgColor rgb="FFFFC000"/>
                </patternFill>
              </fill>
            </x14:dxf>
          </x14:cfRule>
          <x14:cfRule type="containsText" priority="763" operator="containsText" id="{A32403F7-52E9-4E1F-8E56-FE590E6821E4}">
            <xm:f>NOT(ISERROR(SEARCH($K$72,K17)))</xm:f>
            <xm:f>$K$72</xm:f>
            <x14:dxf>
              <fill>
                <patternFill>
                  <bgColor rgb="FF92D050"/>
                </patternFill>
              </fill>
            </x14:dxf>
          </x14:cfRule>
          <x14:cfRule type="containsText" priority="762" operator="containsText" id="{934D0341-B04F-4566-AC5A-0D9558003A4A}">
            <xm:f>NOT(ISERROR(SEARCH($K$73,K17)))</xm:f>
            <xm:f>$K$73</xm:f>
            <x14:dxf>
              <fill>
                <patternFill>
                  <bgColor rgb="FF00B050"/>
                </patternFill>
              </fill>
            </x14:dxf>
          </x14:cfRule>
          <x14:cfRule type="containsText" priority="761" operator="containsText" id="{F7D19B1A-368E-41F3-B2CA-3637492C2AC4}">
            <xm:f>NOT(ISERROR(SEARCH($K$74,K17)))</xm:f>
            <xm:f>$K$74</xm:f>
            <x14:dxf>
              <fill>
                <patternFill>
                  <bgColor rgb="FFFFFF00"/>
                </patternFill>
              </fill>
            </x14:dxf>
          </x14:cfRule>
          <x14:cfRule type="containsText" priority="759" operator="containsText" id="{ACE5C387-AF79-45CB-ACF1-9F54B71ABBB6}">
            <xm:f>NOT(ISERROR(SEARCH($K$76,K17)))</xm:f>
            <xm:f>$K$76</xm:f>
            <x14:dxf>
              <fill>
                <patternFill>
                  <bgColor rgb="FFFF0000"/>
                </patternFill>
              </fill>
            </x14:dxf>
          </x14:cfRule>
          <xm:sqref>K17</xm:sqref>
        </x14:conditionalFormatting>
        <x14:conditionalFormatting xmlns:xm="http://schemas.microsoft.com/office/excel/2006/main">
          <x14:cfRule type="containsText" priority="660" operator="containsText" id="{245D7BC8-7C16-46EF-AA80-2D42ADF728F9}">
            <xm:f>NOT(ISERROR(SEARCH($K$75,K19)))</xm:f>
            <xm:f>$K$75</xm:f>
            <x14:dxf>
              <fill>
                <patternFill>
                  <bgColor rgb="FFFFC000"/>
                </patternFill>
              </fill>
            </x14:dxf>
          </x14:cfRule>
          <x14:cfRule type="containsText" priority="659" operator="containsText" id="{B113C03C-7BBE-47D0-8958-242AC47698AA}">
            <xm:f>NOT(ISERROR(SEARCH($K$76,K19)))</xm:f>
            <xm:f>$K$76</xm:f>
            <x14:dxf>
              <fill>
                <patternFill>
                  <bgColor rgb="FFFF0000"/>
                </patternFill>
              </fill>
            </x14:dxf>
          </x14:cfRule>
          <x14:cfRule type="containsText" priority="661" operator="containsText" id="{89ABDE5D-8BE7-4A73-A81B-86E1AE001D7E}">
            <xm:f>NOT(ISERROR(SEARCH($K$74,K19)))</xm:f>
            <xm:f>$K$74</xm:f>
            <x14:dxf>
              <fill>
                <patternFill>
                  <bgColor rgb="FFFFFF00"/>
                </patternFill>
              </fill>
            </x14:dxf>
          </x14:cfRule>
          <x14:cfRule type="containsText" priority="662" operator="containsText" id="{9A103AD6-3A04-4F3B-AEE1-8E6301B762C4}">
            <xm:f>NOT(ISERROR(SEARCH($K$73,K19)))</xm:f>
            <xm:f>$K$73</xm:f>
            <x14:dxf>
              <fill>
                <patternFill>
                  <bgColor rgb="FF00B050"/>
                </patternFill>
              </fill>
            </x14:dxf>
          </x14:cfRule>
          <x14:cfRule type="containsText" priority="663" operator="containsText" id="{EE7B45F6-5433-4709-BBA9-11D2B34A3BC7}">
            <xm:f>NOT(ISERROR(SEARCH($K$72,K19)))</xm:f>
            <xm:f>$K$72</xm:f>
            <x14:dxf>
              <fill>
                <patternFill>
                  <bgColor rgb="FF92D050"/>
                </patternFill>
              </fill>
            </x14:dxf>
          </x14:cfRule>
          <xm:sqref>K19:K38</xm:sqref>
        </x14:conditionalFormatting>
        <x14:conditionalFormatting xmlns:xm="http://schemas.microsoft.com/office/excel/2006/main">
          <x14:cfRule type="containsText" priority="81" operator="containsText" id="{E7BC3773-D992-448A-AD80-213F4124BF03}">
            <xm:f>NOT(ISERROR(SEARCH($K$74,K40)))</xm:f>
            <xm:f>$K$74</xm:f>
            <x14:dxf>
              <fill>
                <patternFill>
                  <bgColor rgb="FFFFFF00"/>
                </patternFill>
              </fill>
            </x14:dxf>
          </x14:cfRule>
          <x14:cfRule type="containsText" priority="82" operator="containsText" id="{24945045-5CD7-4CB2-9219-5937A1858326}">
            <xm:f>NOT(ISERROR(SEARCH($K$73,K40)))</xm:f>
            <xm:f>$K$73</xm:f>
            <x14:dxf>
              <fill>
                <patternFill>
                  <bgColor rgb="FF00B050"/>
                </patternFill>
              </fill>
            </x14:dxf>
          </x14:cfRule>
          <x14:cfRule type="containsText" priority="83" operator="containsText" id="{DC014C2C-6135-4F0E-A640-AE076AD4D22C}">
            <xm:f>NOT(ISERROR(SEARCH($K$72,K40)))</xm:f>
            <xm:f>$K$72</xm:f>
            <x14:dxf>
              <fill>
                <patternFill>
                  <bgColor rgb="FF92D050"/>
                </patternFill>
              </fill>
            </x14:dxf>
          </x14:cfRule>
          <x14:cfRule type="containsText" priority="79" operator="containsText" id="{E538061F-F651-42C4-8F25-DCBFA91BF849}">
            <xm:f>NOT(ISERROR(SEARCH($K$76,K40)))</xm:f>
            <xm:f>$K$76</xm:f>
            <x14:dxf>
              <fill>
                <patternFill>
                  <bgColor rgb="FFFF0000"/>
                </patternFill>
              </fill>
            </x14:dxf>
          </x14:cfRule>
          <x14:cfRule type="containsText" priority="80" operator="containsText" id="{E4916A0C-CF9D-4969-94AC-3E6EFD5B35C4}">
            <xm:f>NOT(ISERROR(SEARCH($K$75,K40)))</xm:f>
            <xm:f>$K$75</xm:f>
            <x14:dxf>
              <fill>
                <patternFill>
                  <bgColor rgb="FFFFC000"/>
                </patternFill>
              </fill>
            </x14:dxf>
          </x14:cfRule>
          <xm:sqref>K40:K51</xm:sqref>
        </x14:conditionalFormatting>
        <x14:conditionalFormatting xmlns:xm="http://schemas.microsoft.com/office/excel/2006/main">
          <x14:cfRule type="containsText" priority="311" operator="containsText" id="{565EE50F-2BCB-47E9-955D-12BAEF92291B}">
            <xm:f>NOT(ISERROR(SEARCH($K$76,K53)))</xm:f>
            <xm:f>$K$76</xm:f>
            <x14:dxf>
              <fill>
                <patternFill>
                  <bgColor rgb="FFFF0000"/>
                </patternFill>
              </fill>
            </x14:dxf>
          </x14:cfRule>
          <x14:cfRule type="containsText" priority="313" operator="containsText" id="{EB716E46-B970-4255-BA46-BF9B508EF288}">
            <xm:f>NOT(ISERROR(SEARCH($K$74,K53)))</xm:f>
            <xm:f>$K$74</xm:f>
            <x14:dxf>
              <fill>
                <patternFill>
                  <bgColor rgb="FFFFFF00"/>
                </patternFill>
              </fill>
            </x14:dxf>
          </x14:cfRule>
          <x14:cfRule type="containsText" priority="312" operator="containsText" id="{09DD2DE8-1611-4AAD-8310-9C00C0CA7256}">
            <xm:f>NOT(ISERROR(SEARCH($K$75,K53)))</xm:f>
            <xm:f>$K$75</xm:f>
            <x14:dxf>
              <fill>
                <patternFill>
                  <bgColor rgb="FFFFC000"/>
                </patternFill>
              </fill>
            </x14:dxf>
          </x14:cfRule>
          <x14:cfRule type="containsText" priority="315" operator="containsText" id="{AF00E9A4-148F-429A-A7F0-BECC413A1737}">
            <xm:f>NOT(ISERROR(SEARCH($K$72,K53)))</xm:f>
            <xm:f>$K$72</xm:f>
            <x14:dxf>
              <fill>
                <patternFill>
                  <bgColor rgb="FF92D050"/>
                </patternFill>
              </fill>
            </x14:dxf>
          </x14:cfRule>
          <x14:cfRule type="containsText" priority="314" operator="containsText" id="{A87657A3-DFAA-487C-BE6B-9E4F411A9183}">
            <xm:f>NOT(ISERROR(SEARCH($K$73,K53)))</xm:f>
            <xm:f>$K$73</xm:f>
            <x14:dxf>
              <fill>
                <patternFill>
                  <bgColor rgb="FF00B050"/>
                </patternFill>
              </fill>
            </x14:dxf>
          </x14:cfRule>
          <xm:sqref>K53:K54</xm:sqref>
        </x14:conditionalFormatting>
        <x14:conditionalFormatting xmlns:xm="http://schemas.microsoft.com/office/excel/2006/main">
          <x14:cfRule type="containsText" priority="194" operator="containsText" id="{3969594E-8A89-416B-9BFB-0972A578B190}">
            <xm:f>NOT(ISERROR(SEARCH($K$72,K56)))</xm:f>
            <xm:f>$K$72</xm:f>
            <x14:dxf>
              <fill>
                <patternFill>
                  <bgColor rgb="FF92D050"/>
                </patternFill>
              </fill>
            </x14:dxf>
          </x14:cfRule>
          <x14:cfRule type="containsText" priority="190" operator="containsText" id="{305D8CA4-9AD4-47BC-941A-3E261B070FAE}">
            <xm:f>NOT(ISERROR(SEARCH($K$76,K56)))</xm:f>
            <xm:f>$K$76</xm:f>
            <x14:dxf>
              <fill>
                <patternFill>
                  <bgColor rgb="FFFF0000"/>
                </patternFill>
              </fill>
            </x14:dxf>
          </x14:cfRule>
          <x14:cfRule type="containsText" priority="191" operator="containsText" id="{8758056A-4976-4262-9634-DD478C0B6A50}">
            <xm:f>NOT(ISERROR(SEARCH($K$75,K56)))</xm:f>
            <xm:f>$K$75</xm:f>
            <x14:dxf>
              <fill>
                <patternFill>
                  <bgColor rgb="FFFFC000"/>
                </patternFill>
              </fill>
            </x14:dxf>
          </x14:cfRule>
          <x14:cfRule type="containsText" priority="192" operator="containsText" id="{4D79B232-96BA-4C97-A957-BD60E3983D04}">
            <xm:f>NOT(ISERROR(SEARCH($K$74,K56)))</xm:f>
            <xm:f>$K$74</xm:f>
            <x14:dxf>
              <fill>
                <patternFill>
                  <bgColor rgb="FFFFFF00"/>
                </patternFill>
              </fill>
            </x14:dxf>
          </x14:cfRule>
          <x14:cfRule type="containsText" priority="193" operator="containsText" id="{EDAA2D58-443B-40BC-A781-8D844491C731}">
            <xm:f>NOT(ISERROR(SEARCH($K$73,K56)))</xm:f>
            <xm:f>$K$73</xm:f>
            <x14:dxf>
              <fill>
                <patternFill>
                  <bgColor rgb="FF00B050"/>
                </patternFill>
              </fill>
            </x14:dxf>
          </x14:cfRule>
          <xm:sqref>K56:K60</xm:sqref>
        </x14:conditionalFormatting>
        <x14:conditionalFormatting xmlns:xm="http://schemas.microsoft.com/office/excel/2006/main">
          <x14:cfRule type="containsText" priority="125" operator="containsText" id="{FCF1B7FA-CA28-4421-BF19-657653CEE8F8}">
            <xm:f>NOT(ISERROR(SEARCH($K$72,K62)))</xm:f>
            <xm:f>$K$72</xm:f>
            <x14:dxf>
              <fill>
                <patternFill>
                  <bgColor rgb="FF92D050"/>
                </patternFill>
              </fill>
            </x14:dxf>
          </x14:cfRule>
          <x14:cfRule type="containsText" priority="122" operator="containsText" id="{E5BE9E35-D977-463E-B6BD-5B17E609528B}">
            <xm:f>NOT(ISERROR(SEARCH($K$75,K62)))</xm:f>
            <xm:f>$K$75</xm:f>
            <x14:dxf>
              <fill>
                <patternFill>
                  <bgColor rgb="FFFFC000"/>
                </patternFill>
              </fill>
            </x14:dxf>
          </x14:cfRule>
          <x14:cfRule type="containsText" priority="123" operator="containsText" id="{174A64FE-9B25-4261-8252-DDC5BFDC7268}">
            <xm:f>NOT(ISERROR(SEARCH($K$74,K62)))</xm:f>
            <xm:f>$K$74</xm:f>
            <x14:dxf>
              <fill>
                <patternFill>
                  <bgColor rgb="FFFFFF00"/>
                </patternFill>
              </fill>
            </x14:dxf>
          </x14:cfRule>
          <x14:cfRule type="containsText" priority="124" operator="containsText" id="{B6E2C936-E06B-42FB-A1E1-6CB359BCBAB7}">
            <xm:f>NOT(ISERROR(SEARCH($K$73,K62)))</xm:f>
            <xm:f>$K$73</xm:f>
            <x14:dxf>
              <fill>
                <patternFill>
                  <bgColor rgb="FF00B050"/>
                </patternFill>
              </fill>
            </x14:dxf>
          </x14:cfRule>
          <x14:cfRule type="containsText" priority="121" operator="containsText" id="{BF367913-4D23-4587-A65F-30087DB48859}">
            <xm:f>NOT(ISERROR(SEARCH($K$76,K62)))</xm:f>
            <xm:f>$K$76</xm:f>
            <x14:dxf>
              <fill>
                <patternFill>
                  <bgColor rgb="FFFF0000"/>
                </patternFill>
              </fill>
            </x14:dxf>
          </x14:cfRule>
          <xm:sqref>K62:K68</xm:sqref>
        </x14:conditionalFormatting>
        <x14:conditionalFormatting xmlns:xm="http://schemas.microsoft.com/office/excel/2006/main">
          <x14:cfRule type="containsText" priority="994" operator="containsText" id="{235D0EB2-AE07-4BDB-85B1-EF91B6A25584}">
            <xm:f>NOT(ISERROR(SEARCH($M$72,M10)))</xm:f>
            <xm:f>$M$72</xm:f>
            <x14:dxf>
              <fill>
                <patternFill>
                  <bgColor rgb="FF92D050"/>
                </patternFill>
              </fill>
            </x14:dxf>
          </x14:cfRule>
          <x14:cfRule type="containsText" priority="993" operator="containsText" id="{D8EC242D-A761-495E-A1B0-FC79A75D0275}">
            <xm:f>NOT(ISERROR(SEARCH($M$73,M10)))</xm:f>
            <xm:f>$M$73</xm:f>
            <x14:dxf>
              <fill>
                <patternFill>
                  <bgColor rgb="FFFFFF00"/>
                </patternFill>
              </fill>
            </x14:dxf>
          </x14:cfRule>
          <x14:cfRule type="containsText" priority="992" operator="containsText" id="{9BFD759C-4443-46DC-A55F-A6A06D6429AA}">
            <xm:f>NOT(ISERROR(SEARCH($M$74,M10)))</xm:f>
            <xm:f>$M$74</xm:f>
            <x14:dxf>
              <fill>
                <patternFill>
                  <bgColor rgb="FFFFC000"/>
                </patternFill>
              </fill>
            </x14:dxf>
          </x14:cfRule>
          <x14:cfRule type="containsText" priority="991" operator="containsText" id="{F93A2A5C-4E84-4FE7-8981-4AD3C4A79A42}">
            <xm:f>NOT(ISERROR(SEARCH($M$75,M10)))</xm:f>
            <xm:f>$M$75</xm:f>
            <x14:dxf>
              <fill>
                <patternFill>
                  <bgColor rgb="FFFF0000"/>
                </patternFill>
              </fill>
            </x14:dxf>
          </x14:cfRule>
          <xm:sqref>M10:M15</xm:sqref>
        </x14:conditionalFormatting>
        <x14:conditionalFormatting xmlns:xm="http://schemas.microsoft.com/office/excel/2006/main">
          <x14:cfRule type="containsText" priority="990" operator="containsText" id="{61992ABB-9C74-44D3-9495-EE92CA4B80C3}">
            <xm:f>NOT(ISERROR(SEARCH($M$72,M17)))</xm:f>
            <xm:f>$M$72</xm:f>
            <x14:dxf>
              <fill>
                <patternFill>
                  <bgColor rgb="FF92D050"/>
                </patternFill>
              </fill>
            </x14:dxf>
          </x14:cfRule>
          <x14:cfRule type="containsText" priority="989" operator="containsText" id="{EF27EB89-687F-4266-AA91-ECCB6EF2F429}">
            <xm:f>NOT(ISERROR(SEARCH($M$73,M17)))</xm:f>
            <xm:f>$M$73</xm:f>
            <x14:dxf>
              <fill>
                <patternFill>
                  <bgColor rgb="FFFFFF00"/>
                </patternFill>
              </fill>
            </x14:dxf>
          </x14:cfRule>
          <x14:cfRule type="containsText" priority="988" operator="containsText" id="{E62DD65C-C318-4215-93B5-47145D0F9847}">
            <xm:f>NOT(ISERROR(SEARCH($M$74,M17)))</xm:f>
            <xm:f>$M$74</xm:f>
            <x14:dxf>
              <fill>
                <patternFill>
                  <bgColor rgb="FFFFC000"/>
                </patternFill>
              </fill>
            </x14:dxf>
          </x14:cfRule>
          <x14:cfRule type="containsText" priority="987" operator="containsText" id="{4F025B90-FCDB-4554-80A4-1952FDD40B17}">
            <xm:f>NOT(ISERROR(SEARCH($M$75,M17)))</xm:f>
            <xm:f>$M$75</xm:f>
            <x14:dxf>
              <fill>
                <patternFill>
                  <bgColor rgb="FFFF0000"/>
                </patternFill>
              </fill>
            </x14:dxf>
          </x14:cfRule>
          <xm:sqref>M17</xm:sqref>
        </x14:conditionalFormatting>
        <x14:conditionalFormatting xmlns:xm="http://schemas.microsoft.com/office/excel/2006/main">
          <x14:cfRule type="containsText" priority="655" operator="containsText" id="{325131D9-86F5-4E8A-B1BB-8964A8FE6304}">
            <xm:f>NOT(ISERROR(SEARCH($M$75,M19)))</xm:f>
            <xm:f>$M$75</xm:f>
            <x14:dxf>
              <fill>
                <patternFill>
                  <bgColor rgb="FFFF0000"/>
                </patternFill>
              </fill>
            </x14:dxf>
          </x14:cfRule>
          <x14:cfRule type="containsText" priority="656" operator="containsText" id="{5FD05518-9852-4BED-8B57-E32891904A8B}">
            <xm:f>NOT(ISERROR(SEARCH($M$74,M19)))</xm:f>
            <xm:f>$M$74</xm:f>
            <x14:dxf>
              <fill>
                <patternFill>
                  <bgColor rgb="FFFFC000"/>
                </patternFill>
              </fill>
            </x14:dxf>
          </x14:cfRule>
          <x14:cfRule type="containsText" priority="657" operator="containsText" id="{D96BEA8D-EDD2-4F1C-9D4F-84DAC4B6B26E}">
            <xm:f>NOT(ISERROR(SEARCH($M$73,M19)))</xm:f>
            <xm:f>$M$73</xm:f>
            <x14:dxf>
              <fill>
                <patternFill>
                  <bgColor rgb="FFFFFF00"/>
                </patternFill>
              </fill>
            </x14:dxf>
          </x14:cfRule>
          <x14:cfRule type="containsText" priority="658" operator="containsText" id="{9B1A1106-13E4-4A13-942B-E6D21FD42C96}">
            <xm:f>NOT(ISERROR(SEARCH($M$72,M19)))</xm:f>
            <xm:f>$M$72</xm:f>
            <x14:dxf>
              <fill>
                <patternFill>
                  <bgColor rgb="FF92D050"/>
                </patternFill>
              </fill>
            </x14:dxf>
          </x14:cfRule>
          <xm:sqref>M19:M38</xm:sqref>
        </x14:conditionalFormatting>
        <x14:conditionalFormatting xmlns:xm="http://schemas.microsoft.com/office/excel/2006/main">
          <x14:cfRule type="containsText" priority="71" operator="containsText" id="{15C02803-291A-46BB-B66F-608EA4AA000E}">
            <xm:f>NOT(ISERROR(SEARCH($M$75,M40)))</xm:f>
            <xm:f>$M$75</xm:f>
            <x14:dxf>
              <fill>
                <patternFill>
                  <bgColor rgb="FFFF0000"/>
                </patternFill>
              </fill>
            </x14:dxf>
          </x14:cfRule>
          <x14:cfRule type="containsText" priority="72" operator="containsText" id="{3360891B-E5DA-4678-A3C5-F17B54ED7526}">
            <xm:f>NOT(ISERROR(SEARCH($M$74,M40)))</xm:f>
            <xm:f>$M$74</xm:f>
            <x14:dxf>
              <fill>
                <patternFill>
                  <bgColor rgb="FFFFC000"/>
                </patternFill>
              </fill>
            </x14:dxf>
          </x14:cfRule>
          <x14:cfRule type="containsText" priority="73" operator="containsText" id="{A36C58F5-D9F6-4A8D-AC14-DD69D4DA97A7}">
            <xm:f>NOT(ISERROR(SEARCH($M$73,M40)))</xm:f>
            <xm:f>$M$73</xm:f>
            <x14:dxf>
              <fill>
                <patternFill>
                  <bgColor rgb="FFFFFF00"/>
                </patternFill>
              </fill>
            </x14:dxf>
          </x14:cfRule>
          <x14:cfRule type="containsText" priority="74" operator="containsText" id="{49FCCCA9-5F75-4AF5-8323-2DC768E3918B}">
            <xm:f>NOT(ISERROR(SEARCH($M$72,M40)))</xm:f>
            <xm:f>$M$72</xm:f>
            <x14:dxf>
              <fill>
                <patternFill>
                  <bgColor rgb="FF92D050"/>
                </patternFill>
              </fill>
            </x14:dxf>
          </x14:cfRule>
          <xm:sqref>M40:M51</xm:sqref>
        </x14:conditionalFormatting>
        <x14:conditionalFormatting xmlns:xm="http://schemas.microsoft.com/office/excel/2006/main">
          <x14:cfRule type="containsText" priority="294" operator="containsText" id="{5989C687-9818-4673-8840-C66046C86590}">
            <xm:f>NOT(ISERROR(SEARCH($M$75,M53)))</xm:f>
            <xm:f>$M$75</xm:f>
            <x14:dxf>
              <fill>
                <patternFill>
                  <bgColor rgb="FFFF0000"/>
                </patternFill>
              </fill>
            </x14:dxf>
          </x14:cfRule>
          <x14:cfRule type="containsText" priority="295" operator="containsText" id="{25C68DA5-7A9E-4233-A174-1CA46F149509}">
            <xm:f>NOT(ISERROR(SEARCH($M$74,M53)))</xm:f>
            <xm:f>$M$74</xm:f>
            <x14:dxf>
              <fill>
                <patternFill>
                  <bgColor rgb="FFFFC000"/>
                </patternFill>
              </fill>
            </x14:dxf>
          </x14:cfRule>
          <x14:cfRule type="containsText" priority="296" operator="containsText" id="{9964F960-1FB0-4F9B-B15E-CFF6D38819A7}">
            <xm:f>NOT(ISERROR(SEARCH($M$73,M53)))</xm:f>
            <xm:f>$M$73</xm:f>
            <x14:dxf>
              <fill>
                <patternFill>
                  <bgColor rgb="FFFFFF00"/>
                </patternFill>
              </fill>
            </x14:dxf>
          </x14:cfRule>
          <x14:cfRule type="containsText" priority="297" operator="containsText" id="{DE808BC9-93B2-48F1-98BD-AB02A6C67D55}">
            <xm:f>NOT(ISERROR(SEARCH($M$72,M53)))</xm:f>
            <xm:f>$M$72</xm:f>
            <x14:dxf>
              <fill>
                <patternFill>
                  <bgColor rgb="FF92D050"/>
                </patternFill>
              </fill>
            </x14:dxf>
          </x14:cfRule>
          <xm:sqref>M53:M54</xm:sqref>
        </x14:conditionalFormatting>
        <x14:conditionalFormatting xmlns:xm="http://schemas.microsoft.com/office/excel/2006/main">
          <x14:cfRule type="containsText" priority="182" operator="containsText" id="{D8F00BFF-1C08-4EDB-89B7-05C39056DEC0}">
            <xm:f>NOT(ISERROR(SEARCH($M$74,M56)))</xm:f>
            <xm:f>$M$74</xm:f>
            <x14:dxf>
              <fill>
                <patternFill>
                  <bgColor rgb="FFFFC000"/>
                </patternFill>
              </fill>
            </x14:dxf>
          </x14:cfRule>
          <x14:cfRule type="containsText" priority="183" operator="containsText" id="{DFAF2EB6-46BE-4901-9DA2-BAD3B1B5F1AB}">
            <xm:f>NOT(ISERROR(SEARCH($M$73,M56)))</xm:f>
            <xm:f>$M$73</xm:f>
            <x14:dxf>
              <fill>
                <patternFill>
                  <bgColor rgb="FFFFFF00"/>
                </patternFill>
              </fill>
            </x14:dxf>
          </x14:cfRule>
          <x14:cfRule type="containsText" priority="184" operator="containsText" id="{7FF4970A-B4CC-4F56-A5D1-B54F4DACB266}">
            <xm:f>NOT(ISERROR(SEARCH($M$72,M56)))</xm:f>
            <xm:f>$M$72</xm:f>
            <x14:dxf>
              <fill>
                <patternFill>
                  <bgColor rgb="FF92D050"/>
                </patternFill>
              </fill>
            </x14:dxf>
          </x14:cfRule>
          <x14:cfRule type="containsText" priority="181" operator="containsText" id="{349198D5-56C5-427B-B6DB-0D7D2D1034E1}">
            <xm:f>NOT(ISERROR(SEARCH($M$75,M56)))</xm:f>
            <xm:f>$M$75</xm:f>
            <x14:dxf>
              <fill>
                <patternFill>
                  <bgColor rgb="FFFF0000"/>
                </patternFill>
              </fill>
            </x14:dxf>
          </x14:cfRule>
          <xm:sqref>M56:M60</xm:sqref>
        </x14:conditionalFormatting>
        <x14:conditionalFormatting xmlns:xm="http://schemas.microsoft.com/office/excel/2006/main">
          <x14:cfRule type="containsText" priority="116" operator="containsText" id="{BC001309-1C6B-4B95-A8B7-6DFF458E68BD}">
            <xm:f>NOT(ISERROR(SEARCH($M$72,M62)))</xm:f>
            <xm:f>$M$72</xm:f>
            <x14:dxf>
              <fill>
                <patternFill>
                  <bgColor rgb="FF92D050"/>
                </patternFill>
              </fill>
            </x14:dxf>
          </x14:cfRule>
          <x14:cfRule type="containsText" priority="115" operator="containsText" id="{51AE3520-45DA-45E6-A901-B4B7DAEE1699}">
            <xm:f>NOT(ISERROR(SEARCH($M$73,M62)))</xm:f>
            <xm:f>$M$73</xm:f>
            <x14:dxf>
              <fill>
                <patternFill>
                  <bgColor rgb="FFFFFF00"/>
                </patternFill>
              </fill>
            </x14:dxf>
          </x14:cfRule>
          <x14:cfRule type="containsText" priority="114" operator="containsText" id="{CEB23C24-5BCB-4935-B7BB-F001BA23E6B5}">
            <xm:f>NOT(ISERROR(SEARCH($M$74,M62)))</xm:f>
            <xm:f>$M$74</xm:f>
            <x14:dxf>
              <fill>
                <patternFill>
                  <bgColor rgb="FFFFC000"/>
                </patternFill>
              </fill>
            </x14:dxf>
          </x14:cfRule>
          <x14:cfRule type="containsText" priority="113" operator="containsText" id="{8A606BB9-6EE3-4E4D-BC3A-EBADA03A7049}">
            <xm:f>NOT(ISERROR(SEARCH($M$75,M62)))</xm:f>
            <xm:f>$M$75</xm:f>
            <x14:dxf>
              <fill>
                <patternFill>
                  <bgColor rgb="FFFF0000"/>
                </patternFill>
              </fill>
            </x14:dxf>
          </x14:cfRule>
          <xm:sqref>M62:M68</xm:sqref>
        </x14:conditionalFormatting>
        <x14:conditionalFormatting xmlns:xm="http://schemas.microsoft.com/office/excel/2006/main">
          <x14:cfRule type="containsText" priority="563" operator="containsText" id="{A7CDF6CF-DA2A-4E68-9917-F77B45FC7639}">
            <xm:f>NOT(ISERROR(SEARCH($I$73,X10)))</xm:f>
            <xm:f>$I$73</xm:f>
            <x14:dxf>
              <fill>
                <patternFill>
                  <bgColor rgb="FF00B050"/>
                </patternFill>
              </fill>
            </x14:dxf>
          </x14:cfRule>
          <x14:cfRule type="containsText" priority="566" operator="containsText" id="{96FA1C3D-2FF4-4FEE-BF09-94F0218FF86F}">
            <xm:f>NOT(ISERROR(SEARCH($I$74,X10)))</xm:f>
            <xm:f>$I$74</xm:f>
            <x14:dxf>
              <fill>
                <patternFill>
                  <fgColor rgb="FFFFFF00"/>
                  <bgColor rgb="FFFFFF00"/>
                </patternFill>
              </fill>
            </x14:dxf>
          </x14:cfRule>
          <x14:cfRule type="cellIs" priority="568" operator="equal" id="{1ADD1CD4-E9EC-49C7-AD2B-9EBBCF09C8B8}">
            <xm:f>'Tabla probabiidad'!$B$5</xm:f>
            <x14:dxf>
              <fill>
                <patternFill>
                  <fgColor theme="6"/>
                </patternFill>
              </fill>
            </x14:dxf>
          </x14:cfRule>
          <x14:cfRule type="containsText" priority="562" operator="containsText" id="{A5304C5E-F1A8-4B57-90ED-40B2F682B8A1}">
            <xm:f>NOT(ISERROR(SEARCH($I$72,X10)))</xm:f>
            <xm:f>$I$72</xm:f>
            <x14:dxf>
              <fill>
                <patternFill>
                  <fgColor rgb="FF92D050"/>
                  <bgColor rgb="FF92D050"/>
                </patternFill>
              </fill>
            </x14:dxf>
          </x14:cfRule>
          <x14:cfRule type="cellIs" priority="569" operator="equal" id="{4E754CB3-C0FB-42D5-BAA4-373483EA3B2C}">
            <xm:f>'Tabla probabiidad'!$B$5</xm:f>
            <x14:dxf>
              <fill>
                <patternFill>
                  <fgColor rgb="FF92D050"/>
                  <bgColor theme="6" tint="0.59996337778862885"/>
                </patternFill>
              </fill>
            </x14:dxf>
          </x14:cfRule>
          <x14:cfRule type="containsText" priority="564" operator="containsText" id="{13EA38FA-F353-4E0B-AED4-4F6FBFA71CC1}">
            <xm:f>NOT(ISERROR(SEARCH($I$76,X10)))</xm:f>
            <xm:f>$I$76</xm:f>
            <x14:dxf>
              <fill>
                <patternFill>
                  <bgColor rgb="FFFF0000"/>
                </patternFill>
              </fill>
            </x14:dxf>
          </x14:cfRule>
          <x14:cfRule type="containsText" priority="567" operator="containsText" id="{0AD60314-C77B-4520-B9E9-1F1A7E112165}">
            <xm:f>NOT(ISERROR(SEARCH($I$73,X10)))</xm:f>
            <xm:f>$I$73</xm:f>
            <x14:dxf>
              <fill>
                <patternFill>
                  <bgColor theme="0" tint="-0.14996795556505021"/>
                </patternFill>
              </fill>
            </x14:dxf>
          </x14:cfRule>
          <x14:cfRule type="containsText" priority="565" operator="containsText" id="{0871B191-5302-4347-A1E9-53824799C90D}">
            <xm:f>NOT(ISERROR(SEARCH($I$75,X10)))</xm:f>
            <xm:f>$I$75</xm:f>
            <x14:dxf>
              <fill>
                <patternFill>
                  <fgColor rgb="FFFFC000"/>
                  <bgColor rgb="FFFFC000"/>
                </patternFill>
              </fill>
            </x14:dxf>
          </x14:cfRule>
          <xm:sqref>X10:X38</xm:sqref>
        </x14:conditionalFormatting>
        <x14:conditionalFormatting xmlns:xm="http://schemas.microsoft.com/office/excel/2006/main">
          <x14:cfRule type="containsText" priority="38" operator="containsText" id="{44F48F3F-535C-4671-A84D-EB40C35F1F5F}">
            <xm:f>NOT(ISERROR(SEARCH($I$73,X40)))</xm:f>
            <xm:f>$I$73</xm:f>
            <x14:dxf>
              <fill>
                <patternFill>
                  <bgColor rgb="FF00B050"/>
                </patternFill>
              </fill>
            </x14:dxf>
          </x14:cfRule>
          <x14:cfRule type="containsText" priority="37" operator="containsText" id="{8F7C22CD-C0F1-47BE-97E3-E3CB1FE24926}">
            <xm:f>NOT(ISERROR(SEARCH($I$72,X40)))</xm:f>
            <xm:f>$I$72</xm:f>
            <x14:dxf>
              <fill>
                <patternFill>
                  <fgColor rgb="FF92D050"/>
                  <bgColor rgb="FF92D050"/>
                </patternFill>
              </fill>
            </x14:dxf>
          </x14:cfRule>
          <x14:cfRule type="containsText" priority="40" operator="containsText" id="{62192892-5BDD-48D1-9EDB-9F11851684FB}">
            <xm:f>NOT(ISERROR(SEARCH($I$75,X40)))</xm:f>
            <xm:f>$I$75</xm:f>
            <x14:dxf>
              <fill>
                <patternFill>
                  <fgColor rgb="FFFFC000"/>
                  <bgColor rgb="FFFFC000"/>
                </patternFill>
              </fill>
            </x14:dxf>
          </x14:cfRule>
          <x14:cfRule type="containsText" priority="41" operator="containsText" id="{63282C98-6349-45EB-B0A4-170236C1F5AF}">
            <xm:f>NOT(ISERROR(SEARCH($I$74,X40)))</xm:f>
            <xm:f>$I$74</xm:f>
            <x14:dxf>
              <fill>
                <patternFill>
                  <fgColor rgb="FFFFFF00"/>
                  <bgColor rgb="FFFFFF00"/>
                </patternFill>
              </fill>
            </x14:dxf>
          </x14:cfRule>
          <x14:cfRule type="containsText" priority="42" operator="containsText" id="{3FEF45F2-FF96-409C-A16F-CE474F5741FD}">
            <xm:f>NOT(ISERROR(SEARCH($I$73,X40)))</xm:f>
            <xm:f>$I$73</xm:f>
            <x14:dxf>
              <fill>
                <patternFill>
                  <bgColor theme="0" tint="-0.14996795556505021"/>
                </patternFill>
              </fill>
            </x14:dxf>
          </x14:cfRule>
          <x14:cfRule type="cellIs" priority="43" operator="equal" id="{D5696284-6831-4626-9E35-B700207BEF56}">
            <xm:f>'Tabla probabiidad'!$B$5</xm:f>
            <x14:dxf>
              <fill>
                <patternFill>
                  <fgColor theme="6"/>
                </patternFill>
              </fill>
            </x14:dxf>
          </x14:cfRule>
          <x14:cfRule type="cellIs" priority="44" operator="equal" id="{E76CD68B-DC17-4D05-ABE7-580A303D083A}">
            <xm:f>'Tabla probabiidad'!$B$5</xm:f>
            <x14:dxf>
              <fill>
                <patternFill>
                  <fgColor rgb="FF92D050"/>
                  <bgColor theme="6" tint="0.59996337778862885"/>
                </patternFill>
              </fill>
            </x14:dxf>
          </x14:cfRule>
          <x14:cfRule type="containsText" priority="39" operator="containsText" id="{1F9C3729-58CD-4818-8462-AF76D6A6770F}">
            <xm:f>NOT(ISERROR(SEARCH($I$76,X40)))</xm:f>
            <xm:f>$I$76</xm:f>
            <x14:dxf>
              <fill>
                <patternFill>
                  <bgColor rgb="FFFF0000"/>
                </patternFill>
              </fill>
            </x14:dxf>
          </x14:cfRule>
          <xm:sqref>X40:X51</xm:sqref>
        </x14:conditionalFormatting>
        <x14:conditionalFormatting xmlns:xm="http://schemas.microsoft.com/office/excel/2006/main">
          <x14:cfRule type="containsText" priority="326" operator="containsText" id="{0446C1C7-7B30-4FD7-AF0F-B55973772B8F}">
            <xm:f>NOT(ISERROR(SEARCH($I$73,X53)))</xm:f>
            <xm:f>$I$73</xm:f>
            <x14:dxf>
              <fill>
                <patternFill>
                  <bgColor theme="0" tint="-0.14996795556505021"/>
                </patternFill>
              </fill>
            </x14:dxf>
          </x14:cfRule>
          <x14:cfRule type="cellIs" priority="328" operator="equal" id="{D3724C7A-AD2B-4C99-A3A3-F763147EB850}">
            <xm:f>'Tabla probabiidad'!$B$5</xm:f>
            <x14:dxf>
              <fill>
                <patternFill>
                  <fgColor rgb="FF92D050"/>
                  <bgColor theme="6" tint="0.59996337778862885"/>
                </patternFill>
              </fill>
            </x14:dxf>
          </x14:cfRule>
          <x14:cfRule type="cellIs" priority="327" operator="equal" id="{17209D54-5356-40B3-995F-46B0F251E9CE}">
            <xm:f>'Tabla probabiidad'!$B$5</xm:f>
            <x14:dxf>
              <fill>
                <patternFill>
                  <fgColor theme="6"/>
                </patternFill>
              </fill>
            </x14:dxf>
          </x14:cfRule>
          <x14:cfRule type="containsText" priority="323" operator="containsText" id="{BF097123-0E83-4B79-9F42-A4AAFACE41E9}">
            <xm:f>NOT(ISERROR(SEARCH($I$76,X53)))</xm:f>
            <xm:f>$I$76</xm:f>
            <x14:dxf>
              <fill>
                <patternFill>
                  <bgColor rgb="FFFF0000"/>
                </patternFill>
              </fill>
            </x14:dxf>
          </x14:cfRule>
          <x14:cfRule type="containsText" priority="321" operator="containsText" id="{ECEA8CA6-6660-49A0-B583-A4F365F4AD8A}">
            <xm:f>NOT(ISERROR(SEARCH($I$72,X53)))</xm:f>
            <xm:f>$I$72</xm:f>
            <x14:dxf>
              <fill>
                <patternFill>
                  <fgColor rgb="FF92D050"/>
                  <bgColor rgb="FF92D050"/>
                </patternFill>
              </fill>
            </x14:dxf>
          </x14:cfRule>
          <x14:cfRule type="containsText" priority="322" operator="containsText" id="{0463AC1B-F64C-4C86-A854-48DF5BF79847}">
            <xm:f>NOT(ISERROR(SEARCH($I$73,X53)))</xm:f>
            <xm:f>$I$73</xm:f>
            <x14:dxf>
              <fill>
                <patternFill>
                  <bgColor rgb="FF00B050"/>
                </patternFill>
              </fill>
            </x14:dxf>
          </x14:cfRule>
          <x14:cfRule type="containsText" priority="324" operator="containsText" id="{6BF2EBC0-15CF-4DB8-BCB8-093F43DB7E6B}">
            <xm:f>NOT(ISERROR(SEARCH($I$75,X53)))</xm:f>
            <xm:f>$I$75</xm:f>
            <x14:dxf>
              <fill>
                <patternFill>
                  <fgColor rgb="FFFFC000"/>
                  <bgColor rgb="FFFFC000"/>
                </patternFill>
              </fill>
            </x14:dxf>
          </x14:cfRule>
          <x14:cfRule type="containsText" priority="325" operator="containsText" id="{4514C922-BA5D-49A3-B8A9-812EA8339FAC}">
            <xm:f>NOT(ISERROR(SEARCH($I$74,X53)))</xm:f>
            <xm:f>$I$74</xm:f>
            <x14:dxf>
              <fill>
                <patternFill>
                  <fgColor rgb="FFFFFF00"/>
                  <bgColor rgb="FFFFFF00"/>
                </patternFill>
              </fill>
            </x14:dxf>
          </x14:cfRule>
          <xm:sqref>X53:X54</xm:sqref>
        </x14:conditionalFormatting>
        <x14:conditionalFormatting xmlns:xm="http://schemas.microsoft.com/office/excel/2006/main">
          <x14:cfRule type="containsText" priority="228" operator="containsText" id="{40BDE241-ABDE-4E05-BFD1-1C09A0A115B1}">
            <xm:f>NOT(ISERROR(SEARCH($I$75,X56)))</xm:f>
            <xm:f>$I$75</xm:f>
            <x14:dxf>
              <fill>
                <patternFill>
                  <fgColor rgb="FFFFC000"/>
                  <bgColor rgb="FFFFC000"/>
                </patternFill>
              </fill>
            </x14:dxf>
          </x14:cfRule>
          <x14:cfRule type="containsText" priority="229" operator="containsText" id="{B41BF212-B2C9-45EE-93BE-C0035D37D842}">
            <xm:f>NOT(ISERROR(SEARCH($I$74,X56)))</xm:f>
            <xm:f>$I$74</xm:f>
            <x14:dxf>
              <fill>
                <patternFill>
                  <fgColor rgb="FFFFFF00"/>
                  <bgColor rgb="FFFFFF00"/>
                </patternFill>
              </fill>
            </x14:dxf>
          </x14:cfRule>
          <x14:cfRule type="containsText" priority="230" operator="containsText" id="{D2A6953F-282E-42EA-8700-BEA14B570DAB}">
            <xm:f>NOT(ISERROR(SEARCH($I$73,X56)))</xm:f>
            <xm:f>$I$73</xm:f>
            <x14:dxf>
              <fill>
                <patternFill>
                  <bgColor theme="0" tint="-0.14996795556505021"/>
                </patternFill>
              </fill>
            </x14:dxf>
          </x14:cfRule>
          <x14:cfRule type="containsText" priority="225" operator="containsText" id="{E38CAE4F-1F36-4179-AC7A-E4A4C012ECF1}">
            <xm:f>NOT(ISERROR(SEARCH($I$72,X56)))</xm:f>
            <xm:f>$I$72</xm:f>
            <x14:dxf>
              <fill>
                <patternFill>
                  <fgColor rgb="FF92D050"/>
                  <bgColor rgb="FF92D050"/>
                </patternFill>
              </fill>
            </x14:dxf>
          </x14:cfRule>
          <x14:cfRule type="containsText" priority="226" operator="containsText" id="{B13B1BEF-019A-4821-98FA-CCDD445F4BE7}">
            <xm:f>NOT(ISERROR(SEARCH($I$73,X56)))</xm:f>
            <xm:f>$I$73</xm:f>
            <x14:dxf>
              <fill>
                <patternFill>
                  <bgColor rgb="FF00B050"/>
                </patternFill>
              </fill>
            </x14:dxf>
          </x14:cfRule>
          <x14:cfRule type="cellIs" priority="231" operator="equal" id="{A6040923-17CC-42DB-BF82-FBEE5E248645}">
            <xm:f>'Tabla probabiidad'!$B$5</xm:f>
            <x14:dxf>
              <fill>
                <patternFill>
                  <fgColor theme="6"/>
                </patternFill>
              </fill>
            </x14:dxf>
          </x14:cfRule>
          <x14:cfRule type="cellIs" priority="232" operator="equal" id="{C269E463-5E31-45CA-BC03-5FE1E2FC8EC5}">
            <xm:f>'Tabla probabiidad'!$B$5</xm:f>
            <x14:dxf>
              <fill>
                <patternFill>
                  <fgColor rgb="FF92D050"/>
                  <bgColor theme="6" tint="0.59996337778862885"/>
                </patternFill>
              </fill>
            </x14:dxf>
          </x14:cfRule>
          <x14:cfRule type="containsText" priority="227" operator="containsText" id="{DEFAE648-1C68-4742-991F-469DBC1F1833}">
            <xm:f>NOT(ISERROR(SEARCH($I$76,X56)))</xm:f>
            <xm:f>$I$76</xm:f>
            <x14:dxf>
              <fill>
                <patternFill>
                  <bgColor rgb="FFFF0000"/>
                </patternFill>
              </fill>
            </x14:dxf>
          </x14:cfRule>
          <xm:sqref>X56:X59</xm:sqref>
        </x14:conditionalFormatting>
        <x14:conditionalFormatting xmlns:xm="http://schemas.microsoft.com/office/excel/2006/main">
          <x14:cfRule type="containsText" priority="161" operator="containsText" id="{71F6D51C-A3EE-4886-BDCF-A7A6795CEDB1}">
            <xm:f>NOT(ISERROR(SEARCH($H$23,X64)))</xm:f>
            <xm:f>$H$23</xm:f>
            <x14:dxf>
              <fill>
                <patternFill>
                  <bgColor rgb="FFFFFF00"/>
                </patternFill>
              </fill>
            </x14:dxf>
          </x14:cfRule>
          <x14:cfRule type="containsText" priority="162" operator="containsText" id="{E6BA43FB-F598-4E59-87BE-42B90E96A719}">
            <xm:f>NOT(ISERROR(SEARCH($H$22,X64)))</xm:f>
            <xm:f>$H$22</xm:f>
            <x14:dxf>
              <fill>
                <patternFill>
                  <bgColor rgb="FF00B050"/>
                </patternFill>
              </fill>
            </x14:dxf>
          </x14:cfRule>
          <x14:cfRule type="containsText" priority="163" operator="containsText" id="{CF9776A5-EE6A-4BC0-8835-3A94E9217B33}">
            <xm:f>NOT(ISERROR(SEARCH($H$21,X64)))</xm:f>
            <xm:f>$H$21</xm:f>
            <x14:dxf>
              <fill>
                <patternFill>
                  <bgColor rgb="FFADDB7B"/>
                </patternFill>
              </fill>
            </x14:dxf>
          </x14:cfRule>
          <x14:cfRule type="containsText" priority="160" operator="containsText" id="{9EC82029-DF2B-4BC5-90B3-F27E9E734212}">
            <xm:f>NOT(ISERROR(SEARCH($H$24,X64)))</xm:f>
            <xm:f>$H$24</xm:f>
            <x14:dxf>
              <fill>
                <patternFill>
                  <bgColor rgb="FFFFC000"/>
                </patternFill>
              </fill>
            </x14:dxf>
          </x14:cfRule>
          <x14:cfRule type="containsText" priority="159" operator="containsText" id="{817B7102-18CE-4A8E-BC72-1211A674815F}">
            <xm:f>NOT(ISERROR(SEARCH($H$25,X64)))</xm:f>
            <xm:f>$H$25</xm:f>
            <x14:dxf>
              <fill>
                <patternFill>
                  <bgColor rgb="FFFF0000"/>
                </patternFill>
              </fill>
            </x14:dxf>
          </x14:cfRule>
          <xm:sqref>X64:X66</xm:sqref>
        </x14:conditionalFormatting>
        <x14:conditionalFormatting xmlns:xm="http://schemas.microsoft.com/office/excel/2006/main">
          <x14:cfRule type="containsText" priority="1181" operator="containsText" id="{167DCD37-42E1-48C8-B04B-C85D3897359F}">
            <xm:f>NOT(ISERROR(SEARCH($I$72,X67)))</xm:f>
            <xm:f>$I$72</xm:f>
            <x14:dxf>
              <fill>
                <patternFill>
                  <fgColor rgb="FF92D050"/>
                  <bgColor rgb="FF92D050"/>
                </patternFill>
              </fill>
            </x14:dxf>
          </x14:cfRule>
          <x14:cfRule type="cellIs" priority="1188" operator="equal" id="{224CD97F-2650-4C29-B9C3-4C9045A04BBC}">
            <xm:f>'Tabla probabiidad'!$B$5</xm:f>
            <x14:dxf>
              <fill>
                <patternFill>
                  <fgColor rgb="FF92D050"/>
                  <bgColor theme="6" tint="0.59996337778862885"/>
                </patternFill>
              </fill>
            </x14:dxf>
          </x14:cfRule>
          <x14:cfRule type="containsText" priority="1182" operator="containsText" id="{D0F1FBDF-DFB0-48A4-BF7E-FA53E4522EFF}">
            <xm:f>NOT(ISERROR(SEARCH($I$73,X67)))</xm:f>
            <xm:f>$I$73</xm:f>
            <x14:dxf>
              <fill>
                <patternFill>
                  <bgColor rgb="FF00B050"/>
                </patternFill>
              </fill>
            </x14:dxf>
          </x14:cfRule>
          <x14:cfRule type="containsText" priority="1183" operator="containsText" id="{8C43BDBF-2EE1-44F6-9F85-F42F77D7ED5D}">
            <xm:f>NOT(ISERROR(SEARCH($I$76,X67)))</xm:f>
            <xm:f>$I$76</xm:f>
            <x14:dxf>
              <fill>
                <patternFill>
                  <bgColor rgb="FFFF0000"/>
                </patternFill>
              </fill>
            </x14:dxf>
          </x14:cfRule>
          <x14:cfRule type="containsText" priority="1184" operator="containsText" id="{B9BECA2B-73AB-45D9-B66E-0C2FF5524269}">
            <xm:f>NOT(ISERROR(SEARCH($I$75,X67)))</xm:f>
            <xm:f>$I$75</xm:f>
            <x14:dxf>
              <fill>
                <patternFill>
                  <fgColor rgb="FFFFC000"/>
                  <bgColor rgb="FFFFC000"/>
                </patternFill>
              </fill>
            </x14:dxf>
          </x14:cfRule>
          <x14:cfRule type="containsText" priority="1185" operator="containsText" id="{AE844029-D711-486E-8E43-9000220FBE3A}">
            <xm:f>NOT(ISERROR(SEARCH($I$74,X67)))</xm:f>
            <xm:f>$I$74</xm:f>
            <x14:dxf>
              <fill>
                <patternFill>
                  <fgColor rgb="FFFFFF00"/>
                  <bgColor rgb="FFFFFF00"/>
                </patternFill>
              </fill>
            </x14:dxf>
          </x14:cfRule>
          <x14:cfRule type="containsText" priority="1186" operator="containsText" id="{043AF1A8-29FE-4FD5-BAED-E5186347342B}">
            <xm:f>NOT(ISERROR(SEARCH($I$73,X67)))</xm:f>
            <xm:f>$I$73</xm:f>
            <x14:dxf>
              <fill>
                <patternFill>
                  <bgColor theme="0" tint="-0.14996795556505021"/>
                </patternFill>
              </fill>
            </x14:dxf>
          </x14:cfRule>
          <x14:cfRule type="cellIs" priority="1187" operator="equal" id="{3625C757-433F-4140-80CC-113E91E5848B}">
            <xm:f>'Tabla probabiidad'!$B$5</xm:f>
            <x14:dxf>
              <fill>
                <patternFill>
                  <fgColor theme="6"/>
                </patternFill>
              </fill>
            </x14:dxf>
          </x14:cfRule>
          <xm:sqref>X67:X68</xm:sqref>
        </x14:conditionalFormatting>
        <x14:conditionalFormatting xmlns:xm="http://schemas.microsoft.com/office/excel/2006/main">
          <x14:cfRule type="containsText" priority="494" operator="containsText" id="{DEF7ADCC-11AC-43EE-9FE0-2F23698EB4C7}">
            <xm:f>NOT(ISERROR(SEARCH($K$72,Z10)))</xm:f>
            <xm:f>$K$72</xm:f>
            <x14:dxf>
              <fill>
                <patternFill>
                  <bgColor rgb="FF92D050"/>
                </patternFill>
              </fill>
            </x14:dxf>
          </x14:cfRule>
          <x14:cfRule type="containsText" priority="490" operator="containsText" id="{3B6B188A-08FA-402C-B3AE-68A405B0E597}">
            <xm:f>NOT(ISERROR(SEARCH($K$76,Z10)))</xm:f>
            <xm:f>$K$76</xm:f>
            <x14:dxf>
              <fill>
                <patternFill>
                  <bgColor rgb="FFFF0000"/>
                </patternFill>
              </fill>
            </x14:dxf>
          </x14:cfRule>
          <x14:cfRule type="containsText" priority="491" operator="containsText" id="{A98D6B26-5436-4CFE-B6E0-E2DC5ECC0699}">
            <xm:f>NOT(ISERROR(SEARCH($K$75,Z10)))</xm:f>
            <xm:f>$K$75</xm:f>
            <x14:dxf>
              <fill>
                <patternFill>
                  <bgColor rgb="FFFFC000"/>
                </patternFill>
              </fill>
            </x14:dxf>
          </x14:cfRule>
          <x14:cfRule type="containsText" priority="492" operator="containsText" id="{71B7AD3B-5375-4BD4-979F-F8E9A9938803}">
            <xm:f>NOT(ISERROR(SEARCH($K$74,Z10)))</xm:f>
            <xm:f>$K$74</xm:f>
            <x14:dxf>
              <fill>
                <patternFill>
                  <bgColor rgb="FFFFFF00"/>
                </patternFill>
              </fill>
            </x14:dxf>
          </x14:cfRule>
          <x14:cfRule type="containsText" priority="493" operator="containsText" id="{DDBCAFBB-CDD6-4B74-9D4C-24711D1457AA}">
            <xm:f>NOT(ISERROR(SEARCH($K$73,Z10)))</xm:f>
            <xm:f>$K$73</xm:f>
            <x14:dxf>
              <fill>
                <patternFill>
                  <bgColor rgb="FF00B050"/>
                </patternFill>
              </fill>
            </x14:dxf>
          </x14:cfRule>
          <xm:sqref>Z10:Z38</xm:sqref>
        </x14:conditionalFormatting>
        <x14:conditionalFormatting xmlns:xm="http://schemas.microsoft.com/office/excel/2006/main">
          <x14:cfRule type="containsText" priority="49" operator="containsText" id="{4337DFB9-3F50-4575-A3F7-2E5A696F601F}">
            <xm:f>NOT(ISERROR(SEARCH($K$72,Z40)))</xm:f>
            <xm:f>$K$72</xm:f>
            <x14:dxf>
              <fill>
                <patternFill>
                  <bgColor rgb="FF92D050"/>
                </patternFill>
              </fill>
            </x14:dxf>
          </x14:cfRule>
          <x14:cfRule type="containsText" priority="47" operator="containsText" id="{666519A9-C439-4B19-B0F6-0C1773DAC799}">
            <xm:f>NOT(ISERROR(SEARCH($K$74,Z40)))</xm:f>
            <xm:f>$K$74</xm:f>
            <x14:dxf>
              <fill>
                <patternFill>
                  <bgColor rgb="FFFFFF00"/>
                </patternFill>
              </fill>
            </x14:dxf>
          </x14:cfRule>
          <x14:cfRule type="containsText" priority="46" operator="containsText" id="{4F7FDE83-191A-4010-836C-12EFA04A079C}">
            <xm:f>NOT(ISERROR(SEARCH($K$75,Z40)))</xm:f>
            <xm:f>$K$75</xm:f>
            <x14:dxf>
              <fill>
                <patternFill>
                  <bgColor rgb="FFFFC000"/>
                </patternFill>
              </fill>
            </x14:dxf>
          </x14:cfRule>
          <x14:cfRule type="containsText" priority="45" operator="containsText" id="{CEADC785-C3A2-44D6-9B56-9097FEA7018B}">
            <xm:f>NOT(ISERROR(SEARCH($K$76,Z40)))</xm:f>
            <xm:f>$K$76</xm:f>
            <x14:dxf>
              <fill>
                <patternFill>
                  <bgColor rgb="FFFF0000"/>
                </patternFill>
              </fill>
            </x14:dxf>
          </x14:cfRule>
          <x14:cfRule type="containsText" priority="48" operator="containsText" id="{3BF7E852-1028-437D-9311-5A40DD1BC65B}">
            <xm:f>NOT(ISERROR(SEARCH($K$73,Z40)))</xm:f>
            <xm:f>$K$73</xm:f>
            <x14:dxf>
              <fill>
                <patternFill>
                  <bgColor rgb="FF00B050"/>
                </patternFill>
              </fill>
            </x14:dxf>
          </x14:cfRule>
          <xm:sqref>Z40:Z46</xm:sqref>
        </x14:conditionalFormatting>
        <x14:conditionalFormatting xmlns:xm="http://schemas.microsoft.com/office/excel/2006/main">
          <x14:cfRule type="containsText" priority="380" operator="containsText" id="{58F07615-A9C0-4BC0-AC56-A1B5BFE0908C}">
            <xm:f>NOT(ISERROR(SEARCH($K$26,Z47)))</xm:f>
            <xm:f>$K$26</xm:f>
            <x14:dxf>
              <fill>
                <patternFill>
                  <bgColor rgb="FFFFC000"/>
                </patternFill>
              </fill>
            </x14:dxf>
          </x14:cfRule>
          <x14:cfRule type="containsText" priority="383" operator="containsText" id="{638C103C-BBB8-4B87-8E31-54D0B7B1F18C}">
            <xm:f>NOT(ISERROR(SEARCH($K$23,Z47)))</xm:f>
            <xm:f>$K$23</xm:f>
            <x14:dxf>
              <fill>
                <patternFill>
                  <bgColor rgb="FF92D050"/>
                </patternFill>
              </fill>
            </x14:dxf>
          </x14:cfRule>
          <x14:cfRule type="containsText" priority="381" operator="containsText" id="{AE592BFD-ADAC-4A1A-AFAD-F3650701C03D}">
            <xm:f>NOT(ISERROR(SEARCH($K$25,Z47)))</xm:f>
            <xm:f>$K$25</xm:f>
            <x14:dxf>
              <fill>
                <patternFill>
                  <bgColor rgb="FFFFFF00"/>
                </patternFill>
              </fill>
            </x14:dxf>
          </x14:cfRule>
          <x14:cfRule type="containsText" priority="379" operator="containsText" id="{2F95D306-170B-4CE3-9212-12EBA71E40F8}">
            <xm:f>NOT(ISERROR(SEARCH($K$27,Z47)))</xm:f>
            <xm:f>$K$27</xm:f>
            <x14:dxf>
              <fill>
                <patternFill>
                  <bgColor rgb="FFFF0000"/>
                </patternFill>
              </fill>
            </x14:dxf>
          </x14:cfRule>
          <x14:cfRule type="containsText" priority="382" operator="containsText" id="{59128420-BF55-4CE5-9465-C49F5C7A3FAB}">
            <xm:f>NOT(ISERROR(SEARCH($K$24,Z47)))</xm:f>
            <xm:f>$K$24</xm:f>
            <x14:dxf>
              <fill>
                <patternFill>
                  <bgColor rgb="FF00B050"/>
                </patternFill>
              </fill>
            </x14:dxf>
          </x14:cfRule>
          <xm:sqref>Z47:Z51</xm:sqref>
        </x14:conditionalFormatting>
        <x14:conditionalFormatting xmlns:xm="http://schemas.microsoft.com/office/excel/2006/main">
          <x14:cfRule type="containsText" priority="372" operator="containsText" id="{A25E3F3F-D0B9-44EF-A92E-E2B0AD6ED589}">
            <xm:f>NOT(ISERROR(SEARCH($K$24,Z53)))</xm:f>
            <xm:f>$K$24</xm:f>
            <x14:dxf>
              <fill>
                <patternFill>
                  <bgColor rgb="FF00B050"/>
                </patternFill>
              </fill>
            </x14:dxf>
          </x14:cfRule>
          <x14:cfRule type="containsText" priority="370" operator="containsText" id="{848DDB32-1E19-48F5-9DA1-CDC5DDE332BA}">
            <xm:f>NOT(ISERROR(SEARCH($K$26,Z53)))</xm:f>
            <xm:f>$K$26</xm:f>
            <x14:dxf>
              <fill>
                <patternFill>
                  <bgColor rgb="FFFFC000"/>
                </patternFill>
              </fill>
            </x14:dxf>
          </x14:cfRule>
          <x14:cfRule type="containsText" priority="371" operator="containsText" id="{64541981-8094-47D4-B47A-C5F21913D99D}">
            <xm:f>NOT(ISERROR(SEARCH($K$25,Z53)))</xm:f>
            <xm:f>$K$25</xm:f>
            <x14:dxf>
              <fill>
                <patternFill>
                  <bgColor rgb="FFFFFF00"/>
                </patternFill>
              </fill>
            </x14:dxf>
          </x14:cfRule>
          <x14:cfRule type="containsText" priority="373" operator="containsText" id="{C72A51BA-B1B4-4211-B088-7B4778E0C1EE}">
            <xm:f>NOT(ISERROR(SEARCH($K$23,Z53)))</xm:f>
            <xm:f>$K$23</xm:f>
            <x14:dxf>
              <fill>
                <patternFill>
                  <bgColor rgb="FF92D050"/>
                </patternFill>
              </fill>
            </x14:dxf>
          </x14:cfRule>
          <x14:cfRule type="containsText" priority="369" operator="containsText" id="{6C936FC7-9195-440E-BBF7-A455F23227AA}">
            <xm:f>NOT(ISERROR(SEARCH($K$27,Z53)))</xm:f>
            <xm:f>$K$27</xm:f>
            <x14:dxf>
              <fill>
                <patternFill>
                  <bgColor rgb="FFFF0000"/>
                </patternFill>
              </fill>
            </x14:dxf>
          </x14:cfRule>
          <xm:sqref>Z53:Z54</xm:sqref>
        </x14:conditionalFormatting>
        <x14:conditionalFormatting xmlns:xm="http://schemas.microsoft.com/office/excel/2006/main">
          <x14:cfRule type="containsText" priority="223" operator="containsText" id="{67D8C5AA-E274-4CFB-B4F6-F806232EA2AF}">
            <xm:f>NOT(ISERROR(SEARCH($K$73,Z56)))</xm:f>
            <xm:f>$K$73</xm:f>
            <x14:dxf>
              <fill>
                <patternFill>
                  <bgColor rgb="FF00B050"/>
                </patternFill>
              </fill>
            </x14:dxf>
          </x14:cfRule>
          <x14:cfRule type="containsText" priority="221" operator="containsText" id="{C85BA5A8-6439-401A-9238-E978E5E9AEFE}">
            <xm:f>NOT(ISERROR(SEARCH($K$75,Z56)))</xm:f>
            <xm:f>$K$75</xm:f>
            <x14:dxf>
              <fill>
                <patternFill>
                  <bgColor rgb="FFFFC000"/>
                </patternFill>
              </fill>
            </x14:dxf>
          </x14:cfRule>
          <x14:cfRule type="containsText" priority="220" operator="containsText" id="{95889383-024A-49CA-BD39-CA52DB315DC4}">
            <xm:f>NOT(ISERROR(SEARCH($K$76,Z56)))</xm:f>
            <xm:f>$K$76</xm:f>
            <x14:dxf>
              <fill>
                <patternFill>
                  <bgColor rgb="FFFF0000"/>
                </patternFill>
              </fill>
            </x14:dxf>
          </x14:cfRule>
          <x14:cfRule type="containsText" priority="222" operator="containsText" id="{99A3A85C-1FA6-484E-9240-6D9516F42CF4}">
            <xm:f>NOT(ISERROR(SEARCH($K$74,Z56)))</xm:f>
            <xm:f>$K$74</xm:f>
            <x14:dxf>
              <fill>
                <patternFill>
                  <bgColor rgb="FFFFFF00"/>
                </patternFill>
              </fill>
            </x14:dxf>
          </x14:cfRule>
          <x14:cfRule type="containsText" priority="224" operator="containsText" id="{42B36B8C-687C-49B2-AC49-711FA822B653}">
            <xm:f>NOT(ISERROR(SEARCH($K$72,Z56)))</xm:f>
            <xm:f>$K$72</xm:f>
            <x14:dxf>
              <fill>
                <patternFill>
                  <bgColor rgb="FF92D050"/>
                </patternFill>
              </fill>
            </x14:dxf>
          </x14:cfRule>
          <xm:sqref>Z56:Z59</xm:sqref>
        </x14:conditionalFormatting>
        <x14:conditionalFormatting xmlns:xm="http://schemas.microsoft.com/office/excel/2006/main">
          <x14:cfRule type="containsText" priority="148" operator="containsText" id="{0E8B0071-BAFA-4F05-949B-0882B89F43B1}">
            <xm:f>NOT(ISERROR(SEARCH($J$21,Z64)))</xm:f>
            <xm:f>$J$21</xm:f>
            <x14:dxf>
              <fill>
                <patternFill>
                  <bgColor rgb="FF92D050"/>
                </patternFill>
              </fill>
            </x14:dxf>
          </x14:cfRule>
          <x14:cfRule type="containsText" priority="147" operator="containsText" id="{2FCB8C14-8CB5-4990-BACC-55A987D53572}">
            <xm:f>NOT(ISERROR(SEARCH($J$22,Z64)))</xm:f>
            <xm:f>$J$22</xm:f>
            <x14:dxf>
              <fill>
                <patternFill>
                  <bgColor rgb="FF00B050"/>
                </patternFill>
              </fill>
            </x14:dxf>
          </x14:cfRule>
          <x14:cfRule type="containsText" priority="146" operator="containsText" id="{2D4B15C7-EE2E-42D3-9197-742A1AB622D9}">
            <xm:f>NOT(ISERROR(SEARCH($J$23,Z64)))</xm:f>
            <xm:f>$J$23</xm:f>
            <x14:dxf>
              <fill>
                <patternFill>
                  <bgColor rgb="FFFFFF00"/>
                </patternFill>
              </fill>
            </x14:dxf>
          </x14:cfRule>
          <x14:cfRule type="containsText" priority="145" operator="containsText" id="{6953217D-080B-4153-A703-9736B05932C0}">
            <xm:f>NOT(ISERROR(SEARCH($J$24,Z64)))</xm:f>
            <xm:f>$J$24</xm:f>
            <x14:dxf>
              <fill>
                <patternFill>
                  <bgColor rgb="FFFFC000"/>
                </patternFill>
              </fill>
            </x14:dxf>
          </x14:cfRule>
          <x14:cfRule type="containsText" priority="144" operator="containsText" id="{0B2BE22D-A7E3-4DC8-9C24-1803CFF68A2E}">
            <xm:f>NOT(ISERROR(SEARCH($J$25,Z64)))</xm:f>
            <xm:f>$J$25</xm:f>
            <x14:dxf>
              <fill>
                <patternFill>
                  <bgColor rgb="FFFF0000"/>
                </patternFill>
              </fill>
            </x14:dxf>
          </x14:cfRule>
          <xm:sqref>Z64:Z66</xm:sqref>
        </x14:conditionalFormatting>
        <x14:conditionalFormatting xmlns:xm="http://schemas.microsoft.com/office/excel/2006/main">
          <x14:cfRule type="containsText" priority="10" operator="containsText" id="{2AFF25CD-3A38-4A50-90FB-EEF2C4A8B21B}">
            <xm:f>NOT(ISERROR(SEARCH($M$74,AB12)))</xm:f>
            <xm:f>$M$74</xm:f>
            <x14:dxf>
              <fill>
                <patternFill>
                  <bgColor rgb="FFFFC000"/>
                </patternFill>
              </fill>
            </x14:dxf>
          </x14:cfRule>
          <x14:cfRule type="containsText" priority="9" operator="containsText" id="{A4BFC354-FB42-4A38-98F8-89A86B8FC761}">
            <xm:f>NOT(ISERROR(SEARCH($M$75,AB12)))</xm:f>
            <xm:f>$M$75</xm:f>
            <x14:dxf>
              <fill>
                <patternFill>
                  <bgColor rgb="FFFF0000"/>
                </patternFill>
              </fill>
            </x14:dxf>
          </x14:cfRule>
          <x14:cfRule type="containsText" priority="12" operator="containsText" id="{DFA8D66B-9586-4B93-BEB5-6C07032FBD47}">
            <xm:f>NOT(ISERROR(SEARCH($M$72,AB12)))</xm:f>
            <xm:f>$M$72</xm:f>
            <x14:dxf>
              <fill>
                <patternFill>
                  <bgColor rgb="FF92D050"/>
                </patternFill>
              </fill>
            </x14:dxf>
          </x14:cfRule>
          <x14:cfRule type="containsText" priority="11" operator="containsText" id="{9825E751-89A2-4AD4-97C3-8DFD5A91DB6F}">
            <xm:f>NOT(ISERROR(SEARCH($M$73,AB12)))</xm:f>
            <xm:f>$M$73</xm:f>
            <x14:dxf>
              <fill>
                <patternFill>
                  <bgColor rgb="FFFFFF00"/>
                </patternFill>
              </fill>
            </x14:dxf>
          </x14:cfRule>
          <xm:sqref>AB12:AB13</xm:sqref>
        </x14:conditionalFormatting>
        <x14:conditionalFormatting xmlns:xm="http://schemas.microsoft.com/office/excel/2006/main">
          <x14:cfRule type="containsText" priority="4" operator="containsText" id="{6F1ECDB8-BF47-42B4-AA9B-862E5D4442AB}">
            <xm:f>NOT(ISERROR(SEARCH($M$72,AB15)))</xm:f>
            <xm:f>$M$72</xm:f>
            <x14:dxf>
              <fill>
                <patternFill>
                  <bgColor rgb="FF92D050"/>
                </patternFill>
              </fill>
            </x14:dxf>
          </x14:cfRule>
          <x14:cfRule type="containsText" priority="1" operator="containsText" id="{A9387CA8-5DE1-431C-8C29-DB75617A0250}">
            <xm:f>NOT(ISERROR(SEARCH($M$75,AB15)))</xm:f>
            <xm:f>$M$75</xm:f>
            <x14:dxf>
              <fill>
                <patternFill>
                  <bgColor rgb="FFFF0000"/>
                </patternFill>
              </fill>
            </x14:dxf>
          </x14:cfRule>
          <x14:cfRule type="containsText" priority="3" operator="containsText" id="{9E8A330C-D840-4635-87A3-512A81F9B039}">
            <xm:f>NOT(ISERROR(SEARCH($M$73,AB15)))</xm:f>
            <xm:f>$M$73</xm:f>
            <x14:dxf>
              <fill>
                <patternFill>
                  <bgColor rgb="FFFFFF00"/>
                </patternFill>
              </fill>
            </x14:dxf>
          </x14:cfRule>
          <x14:cfRule type="containsText" priority="2" operator="containsText" id="{575270CB-1E6B-4341-A659-D326E23DF0D3}">
            <xm:f>NOT(ISERROR(SEARCH($M$74,AB15)))</xm:f>
            <xm:f>$M$74</xm:f>
            <x14:dxf>
              <fill>
                <patternFill>
                  <bgColor rgb="FFFFC000"/>
                </patternFill>
              </fill>
            </x14:dxf>
          </x14:cfRule>
          <xm:sqref>AB15:AB38</xm:sqref>
        </x14:conditionalFormatting>
        <x14:conditionalFormatting xmlns:xm="http://schemas.microsoft.com/office/excel/2006/main">
          <x14:cfRule type="containsText" priority="36" operator="containsText" id="{0E72782B-3643-492E-89CE-19013B466B1A}">
            <xm:f>NOT(ISERROR(SEARCH($M$72,AB40)))</xm:f>
            <xm:f>$M$72</xm:f>
            <x14:dxf>
              <fill>
                <patternFill>
                  <bgColor rgb="FF92D050"/>
                </patternFill>
              </fill>
            </x14:dxf>
          </x14:cfRule>
          <x14:cfRule type="containsText" priority="35" operator="containsText" id="{1B010DAD-C068-4535-9E42-ADF4328A93D9}">
            <xm:f>NOT(ISERROR(SEARCH($M$73,AB40)))</xm:f>
            <xm:f>$M$73</xm:f>
            <x14:dxf>
              <fill>
                <patternFill>
                  <bgColor rgb="FFFFFF00"/>
                </patternFill>
              </fill>
            </x14:dxf>
          </x14:cfRule>
          <x14:cfRule type="containsText" priority="34" operator="containsText" id="{DFE78659-D869-4D48-AEA5-E89C15534A8B}">
            <xm:f>NOT(ISERROR(SEARCH($M$74,AB40)))</xm:f>
            <xm:f>$M$74</xm:f>
            <x14:dxf>
              <fill>
                <patternFill>
                  <bgColor rgb="FFFFC000"/>
                </patternFill>
              </fill>
            </x14:dxf>
          </x14:cfRule>
          <x14:cfRule type="containsText" priority="33" operator="containsText" id="{32232F46-7A54-4548-86CB-E98066534DAD}">
            <xm:f>NOT(ISERROR(SEARCH($M$75,AB40)))</xm:f>
            <xm:f>$M$75</xm:f>
            <x14:dxf>
              <fill>
                <patternFill>
                  <bgColor rgb="FFFF0000"/>
                </patternFill>
              </fill>
            </x14:dxf>
          </x14:cfRule>
          <xm:sqref>AB40:AB51</xm:sqref>
        </x14:conditionalFormatting>
        <x14:conditionalFormatting xmlns:xm="http://schemas.microsoft.com/office/excel/2006/main">
          <x14:cfRule type="containsText" priority="283" operator="containsText" id="{D0003EA3-13EA-4B83-B341-3EF0565690C6}">
            <xm:f>NOT(ISERROR(SEARCH($M$74,AB53)))</xm:f>
            <xm:f>$M$74</xm:f>
            <x14:dxf>
              <fill>
                <patternFill>
                  <bgColor rgb="FFFFC000"/>
                </patternFill>
              </fill>
            </x14:dxf>
          </x14:cfRule>
          <x14:cfRule type="containsText" priority="282" operator="containsText" id="{56E330F6-00EF-4FB9-8502-D03DAA14CABE}">
            <xm:f>NOT(ISERROR(SEARCH($M$75,AB53)))</xm:f>
            <xm:f>$M$75</xm:f>
            <x14:dxf>
              <fill>
                <patternFill>
                  <bgColor rgb="FFFF0000"/>
                </patternFill>
              </fill>
            </x14:dxf>
          </x14:cfRule>
          <x14:cfRule type="containsText" priority="284" operator="containsText" id="{B6E83FAB-934E-45D1-9637-02BC47E3E568}">
            <xm:f>NOT(ISERROR(SEARCH($M$73,AB53)))</xm:f>
            <xm:f>$M$73</xm:f>
            <x14:dxf>
              <fill>
                <patternFill>
                  <bgColor rgb="FFFFFF00"/>
                </patternFill>
              </fill>
            </x14:dxf>
          </x14:cfRule>
          <x14:cfRule type="containsText" priority="285" operator="containsText" id="{A83DB198-7DD7-4AD3-8DCD-33F557456A68}">
            <xm:f>NOT(ISERROR(SEARCH($M$72,AB53)))</xm:f>
            <xm:f>$M$72</xm:f>
            <x14:dxf>
              <fill>
                <patternFill>
                  <bgColor rgb="FF92D050"/>
                </patternFill>
              </fill>
            </x14:dxf>
          </x14:cfRule>
          <xm:sqref>AB53:AB54</xm:sqref>
        </x14:conditionalFormatting>
        <x14:conditionalFormatting xmlns:xm="http://schemas.microsoft.com/office/excel/2006/main">
          <x14:cfRule type="containsText" priority="176" operator="containsText" id="{47598627-1754-4489-B813-426CF7D93F4C}">
            <xm:f>NOT(ISERROR(SEARCH($M$72,AB56)))</xm:f>
            <xm:f>$M$72</xm:f>
            <x14:dxf>
              <fill>
                <patternFill>
                  <bgColor rgb="FF92D050"/>
                </patternFill>
              </fill>
            </x14:dxf>
          </x14:cfRule>
          <x14:cfRule type="containsText" priority="175" operator="containsText" id="{D9D49E9E-2CF2-41AC-9B82-7A199D21B885}">
            <xm:f>NOT(ISERROR(SEARCH($M$73,AB56)))</xm:f>
            <xm:f>$M$73</xm:f>
            <x14:dxf>
              <fill>
                <patternFill>
                  <bgColor rgb="FFFFFF00"/>
                </patternFill>
              </fill>
            </x14:dxf>
          </x14:cfRule>
          <x14:cfRule type="containsText" priority="174" operator="containsText" id="{977FBC54-BFD7-4E82-97FA-D5D97771BD18}">
            <xm:f>NOT(ISERROR(SEARCH($M$74,AB56)))</xm:f>
            <xm:f>$M$74</xm:f>
            <x14:dxf>
              <fill>
                <patternFill>
                  <bgColor rgb="FFFFC000"/>
                </patternFill>
              </fill>
            </x14:dxf>
          </x14:cfRule>
          <x14:cfRule type="containsText" priority="173" operator="containsText" id="{4377A7B9-D751-4419-A017-E3D2DF821E6E}">
            <xm:f>NOT(ISERROR(SEARCH($M$75,AB56)))</xm:f>
            <xm:f>$M$75</xm:f>
            <x14:dxf>
              <fill>
                <patternFill>
                  <bgColor rgb="FFFF0000"/>
                </patternFill>
              </fill>
            </x14:dxf>
          </x14:cfRule>
          <xm:sqref>AB56:AB60</xm:sqref>
        </x14:conditionalFormatting>
        <x14:conditionalFormatting xmlns:xm="http://schemas.microsoft.com/office/excel/2006/main">
          <x14:cfRule type="containsText" priority="25" operator="containsText" id="{84DCF210-58A5-4C2E-BD6A-A1F25E4D0054}">
            <xm:f>NOT(ISERROR(SEARCH($M$75,AB62)))</xm:f>
            <xm:f>$M$75</xm:f>
            <x14:dxf>
              <fill>
                <patternFill>
                  <bgColor rgb="FFFF0000"/>
                </patternFill>
              </fill>
            </x14:dxf>
          </x14:cfRule>
          <x14:cfRule type="containsText" priority="28" operator="containsText" id="{E8C427C4-06E8-4743-B51C-3AE72874113D}">
            <xm:f>NOT(ISERROR(SEARCH($M$72,AB62)))</xm:f>
            <xm:f>$M$72</xm:f>
            <x14:dxf>
              <fill>
                <patternFill>
                  <bgColor rgb="FF92D050"/>
                </patternFill>
              </fill>
            </x14:dxf>
          </x14:cfRule>
          <x14:cfRule type="containsText" priority="27" operator="containsText" id="{2A93D403-8CA5-4D60-91D7-71A08C03766F}">
            <xm:f>NOT(ISERROR(SEARCH($M$73,AB62)))</xm:f>
            <xm:f>$M$73</xm:f>
            <x14:dxf>
              <fill>
                <patternFill>
                  <bgColor rgb="FFFFFF00"/>
                </patternFill>
              </fill>
            </x14:dxf>
          </x14:cfRule>
          <x14:cfRule type="containsText" priority="26" operator="containsText" id="{A1F35CA4-267F-444D-B522-D0688C430451}">
            <xm:f>NOT(ISERROR(SEARCH($M$74,AB62)))</xm:f>
            <xm:f>$M$74</xm:f>
            <x14:dxf>
              <fill>
                <patternFill>
                  <bgColor rgb="FFFFC000"/>
                </patternFill>
              </fill>
            </x14:dxf>
          </x14:cfRule>
          <xm:sqref>AB62:AB66</xm:sqref>
        </x14:conditionalFormatting>
      </x14:conditionalFormattings>
    </ext>
    <ext xmlns:x14="http://schemas.microsoft.com/office/spreadsheetml/2009/9/main" uri="{CCE6A557-97BC-4b89-ADB6-D9C93CAAB3DF}">
      <x14:dataValidations xmlns:xm="http://schemas.microsoft.com/office/excel/2006/main" count="26">
        <x14:dataValidation type="list" allowBlank="1" showInputMessage="1" showErrorMessage="1" xr:uid="{38941073-464F-4CAA-8BF0-896359C83CCF}">
          <x14:formula1>
            <xm:f>'E:\UAEOS\TRABAJO EN CASA\MAPAS DE RIESGOS\RIESGOS 2021\MAPAS DE RIESGOS DE PROCESO 2021\MAPAS DE RIESGOS GUIA 2021\[MAPA_RIESGOS_G_OCI_UAEOS.xlsx]Clasificacion riesgo'!#REF!</xm:f>
          </x14:formula1>
          <xm:sqref>G64:G66</xm:sqref>
        </x14:dataValidation>
        <x14:dataValidation type="list" allowBlank="1" showInputMessage="1" showErrorMessage="1" xr:uid="{E601FD3D-EED9-4815-A7E3-E510294276D3}">
          <x14:formula1>
            <xm:f>'E:\UAEOS\TRABAJO EN CASA\MAPAS DE RIESGOS\RIESGOS 2021\MAPAS DE RIESGOS DE PROCESO 2021\MAPAS DE RIESGOS GUIA 2021\[MAPA_RIESGOS_G_OCI_UAEOS.xlsx]Atributos controles'!#REF!</xm:f>
          </x14:formula1>
          <xm:sqref>U64:W66 R64:S66</xm:sqref>
        </x14:dataValidation>
        <x14:dataValidation type="list" allowBlank="1" showInputMessage="1" showErrorMessage="1" xr:uid="{87B86370-567D-42FF-835C-F00E03DEFE63}">
          <x14:formula1>
            <xm:f>'E:\UAEOS\TRABAJO EN CASA\MAPAS DE RIESGOS\RIESGOS 2021\MAPAS DE RIESGOS DE PROCESO 2021\MAPAS DE RIESGOS GUIA 2021\[MAPA_RIESGOS_G_MEJORAMIENTO_UAEOS_2021.xlsx]Atributos controles'!#REF!</xm:f>
          </x14:formula1>
          <xm:sqref>U60:W63 R60:S63</xm:sqref>
        </x14:dataValidation>
        <x14:dataValidation type="list" allowBlank="1" showInputMessage="1" showErrorMessage="1" xr:uid="{158722FB-6556-4B2C-97C8-262C24E0F1FE}">
          <x14:formula1>
            <xm:f>'E:\UAEOS\TRABAJO EN CASA\MAPAS DE RIESGOS\RIESGOS 2021\MAPAS DE RIESGOS DE PROCESO 2021\MAPAS DE RIESGOS GUIA 2021\[MAPA_RIESGOS_G_MEJORAMIENTO_UAEOS_2021.xlsx]Clasificacion riesgo'!#REF!</xm:f>
          </x14:formula1>
          <xm:sqref>G60 G62:G63</xm:sqref>
        </x14:dataValidation>
        <x14:dataValidation type="list" allowBlank="1" showInputMessage="1" showErrorMessage="1" xr:uid="{85FA7795-27AC-4353-A137-06B625298C9B}">
          <x14:formula1>
            <xm:f>'E:\UAEOS\TRABAJO EN CASA\MAPAS DE RIESGOS\RIESGOS 2021\MAPAS DE RIESGOS DE PROCESO 2021\MAPAS DE RIESGOS GUIA 2021\[MAPA_RIESGOS_G_CONTRACTUAL  JURIDICA_UAEOS_2021.xlsx]Atributos controles'!#REF!</xm:f>
          </x14:formula1>
          <xm:sqref>U53:V59 W47:W59 R53:S59</xm:sqref>
        </x14:dataValidation>
        <x14:dataValidation type="list" allowBlank="1" showInputMessage="1" showErrorMessage="1" xr:uid="{4DD7390D-58EA-4FCC-BBF3-4623FD3FB0BE}">
          <x14:formula1>
            <xm:f>'E:\UAEOS\TRABAJO EN CASA\MAPAS DE RIESGOS\RIESGOS 2021\MAPAS DE RIESGOS DE PROCESO 2021\MAPAS DE RIESGOS GUIA 2021\[MAPA_RIESGOS_G_CONTRACTUAL  JURIDICA_UAEOS_2021.xlsx]Clasificacion riesgo'!#REF!</xm:f>
          </x14:formula1>
          <xm:sqref>G53:G54 G47:G51 G56:G59</xm:sqref>
        </x14:dataValidation>
        <x14:dataValidation type="list" allowBlank="1" showInputMessage="1" showErrorMessage="1" xr:uid="{41F40D3B-FB95-4EF5-AF4C-D68E31C1FADC}">
          <x14:formula1>
            <xm:f>'E:\UAEOS\TRABAJO EN CASA\MAPAS DE RIESGOS\RIESGOS 2021\MAPAS DE RIESGOS DE PROCESO 2021\MAPAS DE RIESGOS GUIA 2021\[MAPA_RIESGOS_G_INFORMATICA_UAEOS_2021.xlsx]Atributos controles'!#REF!</xm:f>
          </x14:formula1>
          <xm:sqref>U43:W46 R43:S46</xm:sqref>
        </x14:dataValidation>
        <x14:dataValidation type="list" allowBlank="1" showInputMessage="1" showErrorMessage="1" xr:uid="{A14457CC-869C-46F9-908F-7D8B1ED70307}">
          <x14:formula1>
            <xm:f>'E:\UAEOS\TRABAJO EN CASA\MAPAS DE RIESGOS\RIESGOS 2021\MAPAS DE RIESGOS DE PROCESO 2021\MAPAS DE RIESGOS GUIA 2021\[MAPA_RIESGOS_G_INFORMATICA_UAEOS_2021.xlsx]Clasificacion riesgo'!#REF!</xm:f>
          </x14:formula1>
          <xm:sqref>G43:G46</xm:sqref>
        </x14:dataValidation>
        <x14:dataValidation type="list" allowBlank="1" showInputMessage="1" showErrorMessage="1" xr:uid="{E4A9B253-C534-4209-885B-EE5816A3544B}">
          <x14:formula1>
            <xm:f>'C:\Users\Jorge\Documents\UAEOS\TRABAJO EN CASA\MAPAS DE RIESGOS\RIESGOS 2021\MAPAS DE RIESGOS DE PROCESO 2021\MAPAS DE RIESGOS GUIA 2021\[MAPA_RIESGOS_G_CONOCIMIENTO_CIUDADANO_UAEOS.xlsx]Atributos controles'!#REF!</xm:f>
          </x14:formula1>
          <xm:sqref>R20:S24 U20:W24</xm:sqref>
        </x14:dataValidation>
        <x14:dataValidation type="list" allowBlank="1" showInputMessage="1" showErrorMessage="1" xr:uid="{BF6E09C3-63C1-43C2-9B7E-1F6660C91166}">
          <x14:formula1>
            <xm:f>'C:\Users\Jorge\Documents\UAEOS\TRABAJO EN CASA\MAPAS DE RIESGOS\RIESGOS 2021\MAPAS DE RIESGOS DE PROCESO 2021\MAPAS DE RIESGOS GUIA 2021\[MAPA_RIESGOS_G_CONOCIMIENTO_CIUDADANO_UAEOS.xlsx]Clasificacion riesgo'!#REF!</xm:f>
          </x14:formula1>
          <xm:sqref>G20:G24</xm:sqref>
        </x14:dataValidation>
        <x14:dataValidation type="list" allowBlank="1" showInputMessage="1" showErrorMessage="1" xr:uid="{EC62912F-B95A-48FF-B1C3-D1AFA2F019A2}">
          <x14:formula1>
            <xm:f>'E:\UAEOS\TRABAJO EN CASA\MAPAS DE RIESGOS\RIESGOS 2021\MAPAS DE RIESGOS DE PROCESO 2021\MAPAS DE RIESGOS GUIA 2021\[MAPA_RIESGOS_COMUNICACION_PRENSA_UAEOS_2021.xlsx]Clasificacion riesgo'!#REF!</xm:f>
          </x14:formula1>
          <xm:sqref>G30:G31</xm:sqref>
        </x14:dataValidation>
        <x14:dataValidation type="list" allowBlank="1" showInputMessage="1" showErrorMessage="1" xr:uid="{6783CA54-9027-4CE1-840A-56BAF69C0433}">
          <x14:formula1>
            <xm:f>'E:\UAEOS\TRABAJO EN CASA\MAPAS DE RIESGOS\RIESGOS 2021\MAPAS DE RIESGOS DE PROCESO 2021\MAPAS DE RIESGOS GUIA 2021\[MAPA_RIESGOS_COMUNICACION_PRENSA_UAEOS_2021.xlsx]Atributos controles'!#REF!</xm:f>
          </x14:formula1>
          <xm:sqref>U30:W31 R30:S31</xm:sqref>
        </x14:dataValidation>
        <x14:dataValidation type="list" allowBlank="1" showInputMessage="1" showErrorMessage="1" xr:uid="{5C5E0A38-B2BB-4EAE-B798-E4555352FFB1}">
          <x14:formula1>
            <xm:f>'E:\UAEOS\TRABAJO EN CASA\MAPAS DE RIESGOS\RIESGOS 2021\MAPAS DE RIESGOS DE PROCESO 2021\MAPAS DE RIESGOS GUIA 2021\[2020-11-10_Propuesta_Mapa_riesgos_RH_UAEOS.xlsx]Atributos controles'!#REF!</xm:f>
          </x14:formula1>
          <xm:sqref>U25:W29 R25:S29</xm:sqref>
        </x14:dataValidation>
        <x14:dataValidation type="list" allowBlank="1" showInputMessage="1" showErrorMessage="1" xr:uid="{ED6BFDDE-D651-4F29-A09A-3C876C223C68}">
          <x14:formula1>
            <xm:f>'E:\UAEOS\TRABAJO EN CASA\MAPAS DE RIESGOS\RIESGOS 2021\MAPAS DE RIESGOS DE PROCESO 2021\MAPAS DE RIESGOS GUIA 2021\[2020-11-10_Propuesta_Mapa_riesgos_RH_UAEOS.xlsx]Clasificacion riesgo'!#REF!</xm:f>
          </x14:formula1>
          <xm:sqref>G25:G29</xm:sqref>
        </x14:dataValidation>
        <x14:dataValidation type="list" allowBlank="1" showInputMessage="1" showErrorMessage="1" xr:uid="{3E46B158-E713-4156-8D6E-6E4ABF8652D4}">
          <x14:formula1>
            <xm:f>'E:\UAEOS\TRABAJO EN CASA\MAPAS DE RIESGOS\RIESGOS 2021\MAPAS DE RIESGOS DE PROCESO 2021\MAPAS DE RIESGOS GUIA 2021\[MAPA_RIESGOS_SEGUIMIENTO Y MEDICION_UAEOS_2021.xlsx]Clasificacion riesgo'!#REF!</xm:f>
          </x14:formula1>
          <xm:sqref>G17 G19</xm:sqref>
        </x14:dataValidation>
        <x14:dataValidation type="list" allowBlank="1" showInputMessage="1" showErrorMessage="1" xr:uid="{F3986C08-6242-4423-9651-720824A913BA}">
          <x14:formula1>
            <xm:f>'E:\UAEOS\TRABAJO EN CASA\MAPAS DE RIESGOS\RIESGOS 2021\MAPAS DE RIESGOS DE PROCESO 2021\MAPAS DE RIESGOS GUIA 2021\[MAPA_RIESGOS_SEGUIMIENTO Y MEDICION_UAEOS_2021.xlsx]Atributos controles'!#REF!</xm:f>
          </x14:formula1>
          <xm:sqref>U17:W19 R17:S19</xm:sqref>
        </x14:dataValidation>
        <x14:dataValidation type="list" allowBlank="1" showInputMessage="1" showErrorMessage="1" xr:uid="{1F3EA737-A269-4494-A8A9-67C0C0783A19}">
          <x14:formula1>
            <xm:f>'E:\UAEOS\TRABAJO EN CASA\MAPAS DE RIESGOS\RIESGOS 2021\MAPAS DE RIESGOS DE PROCESO 2021\MAPAS DE RIESGOS GUIA 2021\[MAPA_RIESGOS_PROGRAMAS Y PROYECTOS_UAEOS_2021.xlsx]Clasificacion riesgo'!#REF!</xm:f>
          </x14:formula1>
          <xm:sqref>G15</xm:sqref>
        </x14:dataValidation>
        <x14:dataValidation type="list" allowBlank="1" showInputMessage="1" showErrorMessage="1" xr:uid="{822AD6CA-FC3E-4692-BF67-B13A0C535ADC}">
          <x14:formula1>
            <xm:f>'E:\UAEOS\TRABAJO EN CASA\MAPAS DE RIESGOS\RIESGOS 2021\MAPAS DE RIESGOS DE PROCESO 2021\MAPAS DE RIESGOS GUIA 2021\[MAPA_RIESGOS_PROGRAMAS Y PROYECTOS_UAEOS_2021.xlsx]Atributos controles'!#REF!</xm:f>
          </x14:formula1>
          <xm:sqref>U15:W16 R15:S16</xm:sqref>
        </x14:dataValidation>
        <x14:dataValidation type="list" allowBlank="1" showInputMessage="1" showErrorMessage="1" xr:uid="{84BCAB5C-74E8-4517-8C50-E036237C0EA9}">
          <x14:formula1>
            <xm:f>'E:\UAEOS\TRABAJO EN CASA\MAPAS DE RIESGOS\RIESGOS 2021\MAPAS DE RIESGOS DE PROCESO 2021\MAPAS DE RIESGOS GUIA 2021\[MAPA_RIESGOS_PROGRAMAS Y PROYECTOS_UAEOS_2021.xlsx]Tabla probabiidad'!#REF!</xm:f>
          </x14:formula1>
          <xm:sqref>I14:I15</xm:sqref>
        </x14:dataValidation>
        <x14:dataValidation type="list" allowBlank="1" showInputMessage="1" showErrorMessage="1" xr:uid="{F0BBD172-D7E0-4D96-90C3-EA072A0105F9}">
          <x14:formula1>
            <xm:f>'Atributos controles'!$D$4:$D$6</xm:f>
          </x14:formula1>
          <xm:sqref>R10:R11</xm:sqref>
        </x14:dataValidation>
        <x14:dataValidation type="list" allowBlank="1" showInputMessage="1" showErrorMessage="1" xr:uid="{5AD039E4-3A11-46F2-9276-E52DB2B8922C}">
          <x14:formula1>
            <xm:f>'Atributos controles'!$D$7:$D$8</xm:f>
          </x14:formula1>
          <xm:sqref>S10:S11</xm:sqref>
        </x14:dataValidation>
        <x14:dataValidation type="list" allowBlank="1" showInputMessage="1" showErrorMessage="1" xr:uid="{196D927A-0A2F-4BB5-93F8-06AE957604AD}">
          <x14:formula1>
            <xm:f>'Atributos controles'!$D$9:$D$10</xm:f>
          </x14:formula1>
          <xm:sqref>U10:U11</xm:sqref>
        </x14:dataValidation>
        <x14:dataValidation type="list" allowBlank="1" showInputMessage="1" showErrorMessage="1" xr:uid="{C26DBC87-1536-4DB4-9EB5-524E36407148}">
          <x14:formula1>
            <xm:f>'Atributos controles'!$D$11:$D$12</xm:f>
          </x14:formula1>
          <xm:sqref>V10:V11</xm:sqref>
        </x14:dataValidation>
        <x14:dataValidation type="list" allowBlank="1" showInputMessage="1" showErrorMessage="1" xr:uid="{442F24BA-CB3E-4D5D-843A-E0FDB4177425}">
          <x14:formula1>
            <xm:f>'Atributos controles'!$D$13:$D$15</xm:f>
          </x14:formula1>
          <xm:sqref>W10:W11</xm:sqref>
        </x14:dataValidation>
        <x14:dataValidation type="list" allowBlank="1" showInputMessage="1" showErrorMessage="1" xr:uid="{DC18E19A-C79A-4AA8-9168-0E1FFC5F0CDB}">
          <x14:formula1>
            <xm:f>'Tabla probabiidad'!$B$5:$B$9</xm:f>
          </x14:formula1>
          <xm:sqref>I10:I13 I17 I19:I38 X53:X54 I53:I54 X56:X59 I56:I60 I40:I51 X40:X51 I62:I69 X67:X68 X10:X38</xm:sqref>
        </x14:dataValidation>
        <x14:dataValidation type="list" allowBlank="1" showInputMessage="1" showErrorMessage="1" xr:uid="{AFD84EDD-E324-4126-AEF8-18CFF81D0650}">
          <x14:formula1>
            <xm:f>'Clasificacion riesgo'!$B$3:$B$9</xm:f>
          </x14:formula1>
          <xm:sqref>G10:G11 G67:G68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B5" sqref="B5:B9"/>
    </sheetView>
  </sheetViews>
  <sheetFormatPr baseColWidth="10" defaultRowHeight="15" x14ac:dyDescent="0.25"/>
  <cols>
    <col min="2" max="2" width="24.140625" customWidth="1"/>
    <col min="3" max="3" width="70.140625" customWidth="1"/>
    <col min="4" max="4" width="29.85546875" customWidth="1"/>
  </cols>
  <sheetData>
    <row r="2" spans="2:7" ht="18" x14ac:dyDescent="0.25">
      <c r="B2" s="72" t="s">
        <v>132</v>
      </c>
    </row>
    <row r="3" spans="2:7" ht="18" x14ac:dyDescent="0.25">
      <c r="B3" s="31"/>
    </row>
    <row r="4" spans="2:7" ht="25.5" x14ac:dyDescent="0.25">
      <c r="B4" s="32"/>
      <c r="C4" s="33" t="s">
        <v>92</v>
      </c>
      <c r="D4" s="33" t="s">
        <v>4</v>
      </c>
    </row>
    <row r="5" spans="2:7" ht="76.5" x14ac:dyDescent="0.25">
      <c r="B5" s="34" t="s">
        <v>93</v>
      </c>
      <c r="C5" s="35" t="s">
        <v>178</v>
      </c>
      <c r="D5" s="36">
        <v>0.2</v>
      </c>
    </row>
    <row r="6" spans="2:7" ht="76.5" x14ac:dyDescent="0.25">
      <c r="B6" s="37" t="s">
        <v>94</v>
      </c>
      <c r="C6" s="38" t="s">
        <v>179</v>
      </c>
      <c r="D6" s="39">
        <v>0.4</v>
      </c>
    </row>
    <row r="7" spans="2:7" ht="102" x14ac:dyDescent="0.25">
      <c r="B7" s="40" t="s">
        <v>200</v>
      </c>
      <c r="C7" s="38" t="s">
        <v>182</v>
      </c>
      <c r="D7" s="39">
        <v>0.6</v>
      </c>
    </row>
    <row r="8" spans="2:7" ht="102" x14ac:dyDescent="0.25">
      <c r="B8" s="41" t="s">
        <v>7</v>
      </c>
      <c r="C8" s="38" t="s">
        <v>180</v>
      </c>
      <c r="D8" s="39">
        <v>0.8</v>
      </c>
    </row>
    <row r="9" spans="2:7" ht="76.5" x14ac:dyDescent="0.25">
      <c r="B9" s="42" t="s">
        <v>95</v>
      </c>
      <c r="C9" s="38" t="s">
        <v>181</v>
      </c>
      <c r="D9" s="39">
        <v>1</v>
      </c>
    </row>
    <row r="11" spans="2:7" ht="15.75" x14ac:dyDescent="0.25">
      <c r="B11" s="43" t="s">
        <v>49</v>
      </c>
    </row>
    <row r="14" spans="2:7" x14ac:dyDescent="0.25">
      <c r="G14" s="78">
        <f>3661/365</f>
        <v>10.03013698630137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5</vt:i4>
      </vt:variant>
    </vt:vector>
  </HeadingPairs>
  <TitlesOfParts>
    <vt:vector size="23" baseType="lpstr">
      <vt:lpstr>Observaciones caracterizacion</vt:lpstr>
      <vt:lpstr>Factores Riesgo</vt:lpstr>
      <vt:lpstr>Clasificacion riesgo</vt:lpstr>
      <vt:lpstr>Hoja1</vt:lpstr>
      <vt:lpstr>MAPA RIESGOS UAEOS</vt:lpstr>
      <vt:lpstr>Mapa de Riesgo</vt:lpstr>
      <vt:lpstr>MAPA RIESGOS SEGURIDAD</vt:lpstr>
      <vt:lpstr>MAPA RIESGOS SEGURIDAD DIGITAL</vt:lpstr>
      <vt:lpstr>Tabla probabiidad</vt:lpstr>
      <vt:lpstr>Tabla impacto</vt:lpstr>
      <vt:lpstr>Matriz calor_RI</vt:lpstr>
      <vt:lpstr>Matriz calor RR</vt:lpstr>
      <vt:lpstr>Tabla Valoración Controles</vt:lpstr>
      <vt:lpstr>Atributos controles</vt:lpstr>
      <vt:lpstr>ValoraciónControles </vt:lpstr>
      <vt:lpstr>RESUMEN 1</vt:lpstr>
      <vt:lpstr>RESUMEN 2</vt:lpstr>
      <vt:lpstr>Calculos Controles</vt:lpstr>
      <vt:lpstr>'MAPA RIESGOS SEGURIDAD DIGITAL'!Área_de_impresión</vt:lpstr>
      <vt:lpstr>'MAPA RIESGOS UAEOS'!Área_de_impresión</vt:lpstr>
      <vt:lpstr>MAPA_DE_RIESGOS_DE_SEGURIDAD_DIGITAL</vt:lpstr>
      <vt:lpstr>'MAPA RIESGOS SEGURIDAD DIGITAL'!Títulos_a_imprimir</vt:lpstr>
      <vt:lpstr>'MAPA RIESGOS UAEOS'!Títulos_a_imprimir</vt:lpstr>
    </vt:vector>
  </TitlesOfParts>
  <Company>Unidad Administrativa Especial de Organizaciones Solidarias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Rodríguez</dc:creator>
  <cp:lastModifiedBy>Jorge Ismael Muñoz Rodriguez</cp:lastModifiedBy>
  <cp:lastPrinted>2022-03-01T20:46:32Z</cp:lastPrinted>
  <dcterms:created xsi:type="dcterms:W3CDTF">2020-03-24T23:12:47Z</dcterms:created>
  <dcterms:modified xsi:type="dcterms:W3CDTF">2023-06-22T22:31:57Z</dcterms:modified>
</cp:coreProperties>
</file>