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ESTION 2018\1. Pensamiento y Direccionamiento\Plan Anticorrupción\Seguimiento\"/>
    </mc:Choice>
  </mc:AlternateContent>
  <bookViews>
    <workbookView xWindow="0" yWindow="0" windowWidth="28800" windowHeight="13725"/>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TOTAL" sheetId="6" r:id="rId6"/>
  </sheets>
  <externalReferences>
    <externalReference r:id="rId7"/>
    <externalReference r:id="rId8"/>
    <externalReference r:id="rId9"/>
    <externalReference r:id="rId10"/>
  </externalReferences>
  <definedNames>
    <definedName name="_xlnm._FilterDatabase" localSheetId="3" hidden="1">'Atención al ciudadano'!$A$3:$Z$27</definedName>
    <definedName name="_xlnm._FilterDatabase" localSheetId="0" hidden="1">'Gestión Riesgo Corrupción '!$R$3:$S$16</definedName>
    <definedName name="_xlnm._FilterDatabase" localSheetId="2" hidden="1">'Rendición de Cuentas'!$A$3:$AH$14</definedName>
    <definedName name="_xlnm._FilterDatabase" localSheetId="4" hidden="1">'Transparencia y Acc. Info'!$A$3:$AH$18</definedName>
    <definedName name="A_Obj1" localSheetId="3">OFFSET(#REF!,0,0,COUNTA(#REF!)-1,1)</definedName>
    <definedName name="A_Obj1" localSheetId="2">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4">#REF!</definedName>
    <definedName name="Acc_1">#REF!</definedName>
    <definedName name="Acc_2" localSheetId="3">#REF!</definedName>
    <definedName name="Acc_2" localSheetId="2">#REF!</definedName>
    <definedName name="Acc_2" localSheetId="4">#REF!</definedName>
    <definedName name="Acc_2">#REF!</definedName>
    <definedName name="Acc_3" localSheetId="3">#REF!</definedName>
    <definedName name="Acc_3" localSheetId="2">#REF!</definedName>
    <definedName name="Acc_3" localSheetId="4">#REF!</definedName>
    <definedName name="Acc_3">#REF!</definedName>
    <definedName name="Acc_4" localSheetId="3">#REF!</definedName>
    <definedName name="Acc_4" localSheetId="2">#REF!</definedName>
    <definedName name="Acc_4" localSheetId="4">#REF!</definedName>
    <definedName name="Acc_4">#REF!</definedName>
    <definedName name="Acc_5" localSheetId="3">#REF!</definedName>
    <definedName name="Acc_5" localSheetId="2">#REF!</definedName>
    <definedName name="Acc_5" localSheetId="4">#REF!</definedName>
    <definedName name="Acc_5">#REF!</definedName>
    <definedName name="Acc_6" localSheetId="3">#REF!</definedName>
    <definedName name="Acc_6" localSheetId="2">#REF!</definedName>
    <definedName name="Acc_6" localSheetId="4">#REF!</definedName>
    <definedName name="Acc_6">#REF!</definedName>
    <definedName name="Acc_7" localSheetId="3">#REF!</definedName>
    <definedName name="Acc_7" localSheetId="2">#REF!</definedName>
    <definedName name="Acc_7" localSheetId="4">#REF!</definedName>
    <definedName name="Acc_7">#REF!</definedName>
    <definedName name="Acc_8" localSheetId="3">#REF!</definedName>
    <definedName name="Acc_8" localSheetId="2">#REF!</definedName>
    <definedName name="Acc_8" localSheetId="4">#REF!</definedName>
    <definedName name="Acc_8">#REF!</definedName>
    <definedName name="Acc_9" localSheetId="3">#REF!</definedName>
    <definedName name="Acc_9" localSheetId="2">#REF!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4">[2]TABLA!#REF!</definedName>
    <definedName name="Ambiente_y_Desarrollo_Sostenible">[3]TABLA!#REF!</definedName>
    <definedName name="_xlnm.Print_Area" localSheetId="3">'Atención al ciudadano'!$A$1:$H$25</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4">#REF!</definedName>
    <definedName name="Departamentos">#REF!</definedName>
    <definedName name="Fuentes" localSheetId="3">#REF!</definedName>
    <definedName name="Fuentes" localSheetId="2">#REF!</definedName>
    <definedName name="Fuentes" localSheetId="4">#REF!</definedName>
    <definedName name="Fuentes">#REF!</definedName>
    <definedName name="Indicadores" localSheetId="3">#REF!</definedName>
    <definedName name="Indicadores" localSheetId="2">#REF!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D30" i="6" l="1"/>
  <c r="C29" i="6" l="1"/>
  <c r="X5" i="4"/>
  <c r="X6" i="4"/>
  <c r="X7" i="4"/>
  <c r="X8" i="4"/>
  <c r="X9" i="4"/>
  <c r="X10" i="4"/>
  <c r="X11" i="4"/>
  <c r="X12" i="4"/>
  <c r="X13" i="4"/>
  <c r="X14" i="4"/>
  <c r="X15" i="4"/>
  <c r="X16" i="4"/>
  <c r="X17" i="4"/>
  <c r="X18" i="4"/>
  <c r="X19" i="4"/>
  <c r="X20" i="4"/>
  <c r="X21" i="4"/>
  <c r="X22" i="4"/>
  <c r="X23" i="4"/>
  <c r="X24" i="4"/>
  <c r="X25" i="4"/>
  <c r="X4" i="4"/>
  <c r="X26" i="4" s="1"/>
  <c r="AH15" i="3"/>
  <c r="AF5" i="3"/>
  <c r="AF6" i="3"/>
  <c r="AF7" i="3"/>
  <c r="AF8" i="3"/>
  <c r="AF9" i="3"/>
  <c r="AF10" i="3"/>
  <c r="AF11" i="3"/>
  <c r="AF12" i="3"/>
  <c r="AF13" i="3"/>
  <c r="AF4" i="3"/>
  <c r="S10" i="4" l="1"/>
  <c r="Q19" i="4"/>
  <c r="R12" i="4"/>
  <c r="AD18" i="5"/>
  <c r="AC15" i="1"/>
  <c r="W24" i="4"/>
  <c r="W23" i="4"/>
  <c r="W20" i="4"/>
  <c r="W18" i="4"/>
  <c r="W16" i="4"/>
  <c r="W15" i="4"/>
  <c r="W11" i="4"/>
  <c r="W6" i="4"/>
  <c r="AE14" i="3"/>
  <c r="K17" i="2"/>
  <c r="W26" i="4"/>
  <c r="AB13" i="5"/>
  <c r="AG13" i="5" s="1"/>
  <c r="AA13" i="5"/>
  <c r="AA7" i="5"/>
  <c r="AB7" i="5"/>
  <c r="AG7" i="5" s="1"/>
  <c r="AA8" i="5"/>
  <c r="AB8" i="5"/>
  <c r="AG8" i="5" s="1"/>
  <c r="AA6" i="5"/>
  <c r="AB6" i="5"/>
  <c r="AG6" i="5" s="1"/>
  <c r="AA5" i="5"/>
  <c r="AB5" i="5"/>
  <c r="AG5" i="5" s="1"/>
  <c r="AA9" i="5"/>
  <c r="AB9" i="5"/>
  <c r="AG9" i="5" s="1"/>
  <c r="AA10" i="5"/>
  <c r="AB10" i="5"/>
  <c r="AG10" i="5" s="1"/>
  <c r="AA11" i="5"/>
  <c r="AB11" i="5"/>
  <c r="AG11" i="5" s="1"/>
  <c r="AA12" i="5"/>
  <c r="AB12" i="5"/>
  <c r="AG12" i="5" s="1"/>
  <c r="AA14" i="5"/>
  <c r="AB14" i="5"/>
  <c r="AG14" i="5" s="1"/>
  <c r="AA15" i="5"/>
  <c r="AB15" i="5"/>
  <c r="AG15" i="5" s="1"/>
  <c r="AA16" i="5"/>
  <c r="AB16" i="5"/>
  <c r="AG16" i="5" s="1"/>
  <c r="AA17" i="5"/>
  <c r="AB17" i="5"/>
  <c r="AG17" i="5" s="1"/>
  <c r="AB4" i="5"/>
  <c r="AG4" i="5" s="1"/>
  <c r="AA4" i="5"/>
  <c r="R16" i="4"/>
  <c r="Q16" i="4"/>
  <c r="R15" i="4"/>
  <c r="Q15" i="4"/>
  <c r="Q5" i="4"/>
  <c r="R5" i="4"/>
  <c r="Q6" i="4"/>
  <c r="S6" i="4" s="1"/>
  <c r="R6" i="4"/>
  <c r="Q7" i="4"/>
  <c r="S7" i="4" s="1"/>
  <c r="R7" i="4"/>
  <c r="Q8" i="4"/>
  <c r="R8" i="4"/>
  <c r="Q9" i="4"/>
  <c r="R9" i="4"/>
  <c r="Q10" i="4"/>
  <c r="R10" i="4"/>
  <c r="Q11" i="4"/>
  <c r="S11" i="4" s="1"/>
  <c r="R11" i="4"/>
  <c r="Q12" i="4"/>
  <c r="Q13" i="4"/>
  <c r="R13" i="4"/>
  <c r="Q14" i="4"/>
  <c r="R14" i="4"/>
  <c r="Q17" i="4"/>
  <c r="R17" i="4"/>
  <c r="Q18" i="4"/>
  <c r="R18" i="4"/>
  <c r="R19" i="4"/>
  <c r="Q20" i="4"/>
  <c r="S20" i="4" s="1"/>
  <c r="R20" i="4"/>
  <c r="Q21" i="4"/>
  <c r="R21" i="4"/>
  <c r="Q22" i="4"/>
  <c r="S22" i="4" s="1"/>
  <c r="R22" i="4"/>
  <c r="Q23" i="4"/>
  <c r="R23" i="4"/>
  <c r="Q24" i="4"/>
  <c r="R24" i="4"/>
  <c r="Q25" i="4"/>
  <c r="R25" i="4"/>
  <c r="R4" i="4"/>
  <c r="Q4" i="4"/>
  <c r="S4" i="4" s="1"/>
  <c r="Z5" i="3"/>
  <c r="AA5" i="3"/>
  <c r="Z6" i="3"/>
  <c r="AA6" i="3"/>
  <c r="Z7" i="3"/>
  <c r="AA7" i="3"/>
  <c r="Z8" i="3"/>
  <c r="AB8" i="3" s="1"/>
  <c r="AA8" i="3"/>
  <c r="Z9" i="3"/>
  <c r="AB9" i="3" s="1"/>
  <c r="AA9" i="3"/>
  <c r="Z10" i="3"/>
  <c r="AA10" i="3"/>
  <c r="Z11" i="3"/>
  <c r="AA11" i="3"/>
  <c r="Z12" i="3"/>
  <c r="AB12" i="3" s="1"/>
  <c r="AA12" i="3"/>
  <c r="Z13" i="3"/>
  <c r="AA13" i="3"/>
  <c r="AA4" i="3"/>
  <c r="Z4" i="3"/>
  <c r="T15" i="2"/>
  <c r="S15" i="2"/>
  <c r="AA5" i="1"/>
  <c r="AA6" i="1"/>
  <c r="AA7" i="1"/>
  <c r="AA8" i="1"/>
  <c r="AA9" i="1"/>
  <c r="AA10" i="1"/>
  <c r="AA11" i="1"/>
  <c r="AA12" i="1"/>
  <c r="AA13" i="1"/>
  <c r="AA14" i="1"/>
  <c r="AA4" i="1"/>
  <c r="Z5" i="1"/>
  <c r="Z6" i="1"/>
  <c r="Z7" i="1"/>
  <c r="Z8" i="1"/>
  <c r="Z10" i="1"/>
  <c r="AB10" i="1" s="1"/>
  <c r="Z11" i="1"/>
  <c r="AB11" i="1" s="1"/>
  <c r="Z12" i="1"/>
  <c r="Z13" i="1"/>
  <c r="AB13" i="1" s="1"/>
  <c r="AB15" i="1" s="1"/>
  <c r="Z14" i="1"/>
  <c r="Z4" i="1"/>
  <c r="Q18" i="5"/>
  <c r="M17" i="5"/>
  <c r="M16" i="5"/>
  <c r="M15" i="5"/>
  <c r="M14" i="5"/>
  <c r="M13" i="5"/>
  <c r="M12" i="5"/>
  <c r="M9" i="5"/>
  <c r="M8" i="5"/>
  <c r="M7" i="5"/>
  <c r="M6" i="5"/>
  <c r="M5" i="5"/>
  <c r="M4" i="5"/>
  <c r="AC10" i="5"/>
  <c r="AC13" i="5"/>
  <c r="L13" i="3"/>
  <c r="O13" i="3" s="1"/>
  <c r="P13" i="3" s="1"/>
  <c r="L12" i="3"/>
  <c r="O12" i="3"/>
  <c r="P12" i="3" s="1"/>
  <c r="L11" i="3"/>
  <c r="O11" i="3" s="1"/>
  <c r="P11" i="3" s="1"/>
  <c r="L10" i="3"/>
  <c r="O10" i="3"/>
  <c r="P10" i="3" s="1"/>
  <c r="L8" i="3"/>
  <c r="O8" i="3" s="1"/>
  <c r="P8" i="3" s="1"/>
  <c r="L7" i="3"/>
  <c r="O7" i="3" s="1"/>
  <c r="P7" i="3" s="1"/>
  <c r="L5" i="3"/>
  <c r="O5" i="3" s="1"/>
  <c r="P5" i="3" s="1"/>
  <c r="L4" i="3"/>
  <c r="O4" i="3" s="1"/>
  <c r="P4" i="3" s="1"/>
  <c r="L14" i="1"/>
  <c r="O14" i="1"/>
  <c r="P14" i="1"/>
  <c r="L13" i="1"/>
  <c r="O13" i="1"/>
  <c r="P13" i="1"/>
  <c r="L12" i="1"/>
  <c r="O12" i="1"/>
  <c r="P12" i="1"/>
  <c r="L11" i="1"/>
  <c r="O11" i="1"/>
  <c r="P11" i="1"/>
  <c r="L10" i="1"/>
  <c r="O10" i="1"/>
  <c r="P10" i="1"/>
  <c r="L9" i="1"/>
  <c r="O9" i="1"/>
  <c r="P9" i="1"/>
  <c r="L8" i="1"/>
  <c r="O8" i="1"/>
  <c r="P8" i="1"/>
  <c r="L7" i="1"/>
  <c r="O7" i="1"/>
  <c r="P7" i="1"/>
  <c r="L6" i="1"/>
  <c r="O6" i="1"/>
  <c r="P6" i="1"/>
  <c r="L5" i="1"/>
  <c r="O5" i="1"/>
  <c r="P5" i="1"/>
  <c r="L4" i="1"/>
  <c r="O4" i="1"/>
  <c r="P4" i="1"/>
  <c r="AB9" i="1"/>
  <c r="AB6" i="3"/>
  <c r="U15" i="2"/>
  <c r="C5" i="6" s="1"/>
  <c r="F5" i="6" s="1"/>
  <c r="AC17" i="5"/>
  <c r="S19" i="4"/>
  <c r="S24" i="4"/>
  <c r="S12" i="4"/>
  <c r="S18" i="4"/>
  <c r="S8" i="4"/>
  <c r="AB7" i="1"/>
  <c r="AB4" i="1"/>
  <c r="AB14" i="1"/>
  <c r="AB12" i="1"/>
  <c r="S15" i="4"/>
  <c r="S23" i="4"/>
  <c r="S5" i="4"/>
  <c r="S17" i="4"/>
  <c r="S9" i="4"/>
  <c r="S25" i="4"/>
  <c r="S13" i="4"/>
  <c r="S21" i="4"/>
  <c r="S14" i="4"/>
  <c r="S16" i="4"/>
  <c r="AB5" i="1"/>
  <c r="AB8" i="1"/>
  <c r="AB6" i="1"/>
  <c r="C27" i="6" l="1"/>
  <c r="AC11" i="5"/>
  <c r="AC7" i="5"/>
  <c r="AC12" i="5"/>
  <c r="AC14" i="5"/>
  <c r="AC6" i="5"/>
  <c r="AC4" i="5"/>
  <c r="AC18" i="5" s="1"/>
  <c r="AG18" i="5"/>
  <c r="AC15" i="5"/>
  <c r="AC8" i="5"/>
  <c r="AC16" i="5"/>
  <c r="AC9" i="5"/>
  <c r="AC5" i="5"/>
  <c r="AB11" i="3"/>
  <c r="AB7" i="3"/>
  <c r="W27" i="4"/>
  <c r="W28" i="4" s="1"/>
  <c r="S26" i="4"/>
  <c r="AB4" i="3"/>
  <c r="AB10" i="3"/>
  <c r="P14" i="3"/>
  <c r="AF14" i="3"/>
  <c r="AB5" i="3"/>
  <c r="AB14" i="3" s="1"/>
  <c r="AB13" i="3"/>
  <c r="F27" i="6"/>
  <c r="C4" i="6"/>
  <c r="F4" i="6" s="1"/>
  <c r="U17" i="2"/>
  <c r="C28" i="6" s="1"/>
  <c r="F28" i="6" s="1"/>
  <c r="C30" i="6" l="1"/>
  <c r="F30" i="6" s="1"/>
  <c r="Z26" i="4"/>
  <c r="C8" i="6"/>
  <c r="F8" i="6" s="1"/>
  <c r="C31" i="6"/>
  <c r="F31" i="6" s="1"/>
  <c r="AH20" i="5"/>
  <c r="C7" i="6"/>
  <c r="F7" i="6" s="1"/>
  <c r="C6" i="6"/>
  <c r="F6" i="6" s="1"/>
  <c r="F29" i="6"/>
  <c r="F32" i="6" l="1"/>
  <c r="F9" i="6"/>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<sst xmlns="http://schemas.openxmlformats.org/spreadsheetml/2006/main" count="699" uniqueCount="448">
  <si>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</si>
  <si>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</si>
  <si>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</si>
  <si>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</si>
  <si>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</si>
  <si>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</si>
  <si>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</si>
  <si>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</si>
  <si>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</si>
  <si>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</si>
  <si>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</si>
  <si>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</si>
  <si>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</si>
  <si>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</si>
  <si>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</si>
  <si>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</si>
  <si>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</si>
  <si>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</si>
  <si>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</si>
  <si>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</si>
  <si>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</si>
  <si>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</si>
  <si>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</si>
  <si>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</si>
  <si>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</si>
  <si>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</si>
  <si>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</si>
  <si>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</si>
  <si>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</si>
  <si>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</si>
  <si>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</si>
  <si>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</si>
  <si>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</si>
  <si>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</si>
  <si>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</si>
  <si>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</si>
  <si>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</si>
  <si>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</si>
  <si>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</si>
  <si>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</si>
  <si>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</si>
  <si>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</si>
  <si>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</si>
  <si>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</si>
  <si>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</si>
  <si>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</si>
  <si>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</si>
  <si>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</si>
  <si>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</si>
  <si>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</si>
  <si>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</si>
  <si>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</si>
  <si>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</si>
  <si>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</si>
  <si>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</si>
  <si>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</si>
  <si>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</si>
  <si>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</si>
  <si>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</si>
  <si>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</si>
  <si>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</si>
  <si>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</si>
  <si>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</si>
  <si>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</si>
  <si>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</si>
  <si>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</si>
  <si>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</si>
  <si>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</si>
  <si>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</si>
  <si>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</si>
  <si>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</si>
  <si>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</si>
  <si>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</si>
  <si>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</si>
  <si>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</si>
  <si>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</si>
  <si>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</si>
  <si>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</si>
  <si>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</si>
  <si>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</si>
  <si>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</si>
  <si>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</si>
  <si>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</si>
  <si>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</si>
  <si>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</si>
  <si>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</si>
  <si>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</si>
  <si>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</si>
  <si>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</si>
  <si>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</si>
  <si>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</si>
  <si>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</si>
  <si>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</si>
  <si>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</si>
  <si>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</si>
  <si>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</si>
  <si>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</si>
  <si>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</si>
  <si>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</si>
  <si>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</si>
  <si>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</si>
  <si>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</si>
  <si>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</si>
  <si>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</si>
  <si>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</si>
  <si>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</si>
  <si>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</si>
  <si>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</si>
  <si>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</si>
  <si>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</si>
  <si>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</si>
  <si>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</si>
  <si>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</si>
  <si>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</si>
  <si>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</si>
  <si>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</si>
  <si>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</si>
  <si>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</si>
  <si>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</si>
  <si>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</si>
  <si>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</si>
  <si>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</si>
  <si>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</si>
  <si>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</si>
  <si>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</si>
  <si>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</si>
  <si>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Identificar (de la matriz del DAFP) las obligaciones que tiene la entidad en materia de implementación de tareas Acuerdo de paz y los actores para el proceso de rendición de cuentas general de la entidad
</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</si>
  <si>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</si>
  <si>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</si>
  <si>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</si>
  <si>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</si>
  <si>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</si>
  <si>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</si>
  <si>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</si>
  <si>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</si>
  <si>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</si>
  <si>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</si>
  <si>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</si>
  <si>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</si>
  <si>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</si>
  <si>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</si>
  <si>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</si>
  <si>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</si>
  <si>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</si>
  <si>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</si>
  <si>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</si>
  <si>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</si>
  <si>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</si>
  <si>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</si>
  <si>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</si>
  <si>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</si>
  <si>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</si>
  <si>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</si>
  <si>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</si>
  <si>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</si>
  <si>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</si>
  <si>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</si>
  <si>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</si>
  <si>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</si>
  <si>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</si>
  <si>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</si>
  <si>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</si>
  <si>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</si>
  <si>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</si>
  <si>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Magda Estrada</t>
  </si>
  <si>
    <t>Encuentros con grupos de ciudadanos, para obtener insumos de mejora en el servicio</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</si>
  <si>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</si>
  <si>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</si>
  <si>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</si>
  <si>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</si>
  <si>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</si>
  <si>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</si>
  <si>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</si>
  <si>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</si>
  <si>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</si>
  <si>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</si>
  <si>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</si>
  <si>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</si>
  <si>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</si>
  <si>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</si>
  <si>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</si>
  <si>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</si>
  <si>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Promover por medio del código de integridad la orientación al usuario y al ciuddano. </t>
  </si>
  <si>
    <t>3.5</t>
  </si>
  <si>
    <t xml:space="preserve">Grupo de Gestión Humana </t>
  </si>
  <si>
    <t xml:space="preserve">Carmen Julia Lizarazo Mojica </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</si>
  <si>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</si>
  <si>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</si>
  <si>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</si>
  <si>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</si>
  <si>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</si>
  <si>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</si>
  <si>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</si>
  <si>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</si>
  <si>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</si>
  <si>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</si>
  <si>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</si>
  <si>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</si>
  <si>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</si>
  <si>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</si>
  <si>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</si>
  <si>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</si>
  <si>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</si>
  <si>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</si>
  <si>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</si>
  <si>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</si>
  <si>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</si>
  <si>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</si>
  <si>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</si>
  <si>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Participar en la estrategia de Ferias de Servicio al Ciudadanodel Programa Nacional de Servicio al Ciudadano  - PNSC-</t>
  </si>
  <si>
    <t>Gestionar las peticiones que allegue la comunidad en condición de discapacidad, que pueda ser atendida con els uso de la herramienta de relevo, y reportar</t>
  </si>
  <si>
    <t>Dirección de Desarrollo - Grupo de Atención Especial a Poblaciones</t>
  </si>
  <si>
    <t>Gloria Patricia Medina Tarazona</t>
  </si>
  <si>
    <t>Grupo TICs</t>
  </si>
  <si>
    <t>Juan David Díaz</t>
  </si>
  <si>
    <t>Instalar y configurar en la oficina de atención al ciudadano  la herramienta del centro de relevo</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</si>
  <si>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</si>
  <si>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</si>
  <si>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</si>
  <si>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</si>
  <si>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</si>
  <si>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</si>
  <si>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</si>
  <si>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</si>
  <si>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</si>
  <si>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</si>
  <si>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</si>
  <si>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</si>
  <si>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</si>
  <si>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</si>
  <si>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</si>
  <si>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</si>
  <si>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</si>
  <si>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</si>
  <si>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</si>
  <si>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</si>
  <si>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</si>
  <si>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</si>
  <si>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</si>
  <si>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</si>
  <si>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</si>
  <si>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</si>
  <si>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</si>
  <si>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</si>
  <si>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</si>
  <si>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</si>
  <si>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</si>
  <si>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</si>
  <si>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</si>
  <si>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</si>
  <si>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</si>
  <si>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</si>
  <si>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</si>
  <si>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</si>
  <si>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</si>
  <si>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</si>
  <si>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</si>
  <si>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</si>
  <si>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</si>
  <si>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</si>
  <si>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</si>
  <si>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</si>
  <si>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</si>
  <si>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</si>
  <si>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</si>
  <si>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</si>
  <si>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</si>
  <si>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</si>
  <si>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</si>
  <si>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</si>
  <si>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</si>
  <si>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</si>
  <si>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</si>
  <si>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30/03/2018
30/06/2018
30/09/2018
30/12/2018
</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</si>
  <si>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</si>
  <si>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</si>
  <si>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</si>
  <si>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</si>
  <si>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</si>
  <si>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</si>
  <si>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</si>
  <si>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</si>
  <si>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</si>
  <si>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</si>
  <si>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</si>
  <si>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</si>
  <si>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</si>
  <si>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</si>
  <si>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</si>
  <si>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</si>
  <si>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</si>
  <si>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</si>
  <si>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</si>
  <si>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</si>
  <si>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</si>
  <si>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</si>
  <si>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</si>
  <si>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</si>
  <si>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</si>
  <si>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</si>
  <si>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</si>
  <si>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</si>
  <si>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</si>
  <si>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</si>
  <si>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</si>
  <si>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</si>
  <si>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</si>
  <si>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</si>
  <si>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</si>
  <si>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DESCRIPCION DEL AVANCE 1ER TRIMESTRE</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</si>
  <si>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</si>
  <si>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</si>
  <si>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</si>
  <si>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</si>
  <si>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 xml:space="preserve">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
</t>
  </si>
  <si>
    <t>Se consolidó y publico de la matriz de riesgos de corrupción  y de proceso para consulta de la ciudadanía Consolidación y publicación de la matriz de riesgos de corrupción para consulta de la ciudadanía</t>
  </si>
  <si>
    <t>No llego ninguna observacion al componente de mapa de riesgos de corrupción, sin embaro la entidad  dejo abierto un canal de comunicación para cualquier comentario u observacion que se pueda presentar</t>
  </si>
  <si>
    <t xml:space="preserve">la Entidad publico la Encuesta de percepcio sobre el componente de  riesgo de ecorrupción http://www.orgsolidarias.gov.co/node/1028
  https://docs.google.com/forms/d/1iRrnbri3QYEN_zt8hXuGqJfJd1d93tBEetif1oOEDQM/viewform?edit_requested=true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</si>
  <si>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</si>
  <si>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</si>
  <si>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</si>
  <si>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</si>
  <si>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</si>
  <si>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</si>
  <si>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</si>
  <si>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</si>
  <si>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octubre de 2018</t>
  </si>
  <si>
    <t>La oficina de atención al ciudadano ha participado en las actividades conovocadas para fortalecer los mecanismos de atención a población en condición de discapacidad; a la fecha se tiene que no se han recibido solicitudes provenientes de este tipo d epoblación</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</si>
  <si>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</si>
  <si>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</si>
  <si>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</si>
  <si>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</si>
  <si>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</si>
  <si>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</si>
  <si>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</si>
  <si>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</si>
  <si>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</si>
  <si>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</si>
  <si>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</si>
  <si>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</si>
  <si>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</si>
  <si>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</si>
  <si>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</si>
  <si>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</si>
  <si>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</si>
  <si>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</si>
  <si>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</si>
  <si>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</si>
  <si>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</si>
  <si>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</si>
  <si>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</si>
  <si>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1 Plan de participación diseñado acorde al procedimiento</t>
  </si>
  <si>
    <t xml:space="preserve">Diseñar la estrategia de participación ciudadana que responda al procedimienot de participación </t>
  </si>
  <si>
    <t>Carolina Bonilla 
Magda Estrada</t>
  </si>
  <si>
    <t>DESCRIPCION DEL AVANCE 2DO TRIMESTRE</t>
  </si>
  <si>
    <t>DECRIPCION AVANCE 2DO TRIMESTRE</t>
  </si>
  <si>
    <t>DESCRIPCION AVANCE 2DO TRIMESTRE</t>
  </si>
  <si>
    <t>DESCRIPCION  AVANCE 2DO TRIMESTRE</t>
  </si>
  <si>
    <t>Se continúa con el Plan de implementación, ya se tiene ingresada en el nuevo sistema  328  y 20 cajas, lo que representa un  avance del 52.8% del total de carpetas a ingresar al SIIA.  Igualmente, se reporta la consolidación de  1 informe de avance en la implementación de los módulos de datos, reporte y certificación del SIIA, donde se evidenció la funcionalidad de todos lo módulos y se realizaron pequeños ajustes de operacionalidad.</t>
  </si>
  <si>
    <t xml:space="preserve">Se ha participado en las actividades lideradas por el grupo de Planeación en la implementación de MIPG:  el 18 de abril se diligenció el autodiagnósticos y  el 21  de junio se validó la matriz de macroactividades del proceso de atención.
Se han realizado reuniones mensuales de seguimiento del proceso  y procedimientos de atención y participación ( abril  26,  mayo 23 y  junio 26), en las cuales se asumió medidas de contigencia frente a la caída del ISOLUCION. En este momento se tiene una plantilla en Excel que recopila los procedimientos de gestión de peticiones, acreditación; pendiente los procedimientos relacionados con centro documental  y participación ciudadana. 
</t>
  </si>
  <si>
    <t>Se  realizó el seguimiento periodico de los link a cargo del grupo de educación, como se evidencia en los informes de la contratista que apoya la Oficina de Atención al Ciudadano.</t>
  </si>
  <si>
    <t>Se realizó la instalación y configuración de usuario en el aplicativo de centro de relevo en un Ipad a cargo del grupo de TICs. Se realizó pruebas de sonido y de video en el dispositivo.
Esta pendiente la instalación en la oficina de atención al ciudadano hasta tanto se defina cual de los dispositivos tablet sera asignada</t>
  </si>
  <si>
    <t xml:space="preserve">Se tiene realizado gestiones ante Fenascol(Federacion Nacional de sordos), para articulacion que nos lleve a lograr la certificacion del Centro de relevos. </t>
  </si>
  <si>
    <t>La oficina de atención al ciudadano a la fecha no ha recibido solicitudes provenientes de este tipo de población</t>
  </si>
  <si>
    <t xml:space="preserve">El PNSC programó para el  primer semestre de  2018, la realización de 4 ferias. La Unidad Administrativa de Organizaciones Solidarias participó en las siguientes:
* Feria Manaure: 56 atenciones
* Feria  Necoclí: 72 atenciones </t>
  </si>
  <si>
    <t xml:space="preserve">Con apoyo del grupo de comunicaciones se llevó a cabo durante el mes de junio la  campaña de expectativa "No sea un monstruo en el teléfono" con la que se buscó la socialización del protocolo de atención por el canal teléfonico e iniciar la campaña de ciudadano incógnito en el mes de julio. Los medios utilizados fueron la cartelera del segundo piso, la intranet con las notas y videos preparados para tal fin. </t>
  </si>
  <si>
    <t>Está programada una sesión de  sensibilización y transferencia de protocolos de atención al ciudadano a los servidores públicos de la Unidad,  en el marco del programa formar para servir (10 julio)</t>
  </si>
  <si>
    <t xml:space="preserve">Se revisó la matriz de registro de atención al ciudadano 2017, como un insumo en la identificación de preguntas poco frecuentes. </t>
  </si>
  <si>
    <t>Plan institucional de Capacitación - PIC 2018 en la Inducción y Reinducción</t>
  </si>
  <si>
    <t>Los servidores públicos suscribireron en sus compromisos las competencias comportamentales para el período del 1 de febrero de 2018  al 31 de enero de 2019 , entre ellas "orientación al usuario y al Ciudadano"</t>
  </si>
  <si>
    <t>Del 1 al 15 de Agosto se llevará a cabo la primera Evaluación Parcial por el periodo comprendido entre el 1 de febrero de 2018 al 31 de julio de 2018, y se calificará la Competencia Comportamental de Atención al Usuario y al Ciudadano.</t>
  </si>
  <si>
    <t xml:space="preserve">Con la celebración del día del Servidor Público se fortaleció el CODIGO DE INTEGRIDAD y la Atención al usuario y al Ciudadano, así:
Valor de la Honestidad: Grupos de Gestión Administrativa y Tics
Valor del Respeto : Grupos Gestión Financiera y Comunicaciones
Valor del Compromiso: Oficina Jurídica y Grupo de Planeación
Valor de la diligencia: Grupos  de educación y gestión humana.
Valor de la solidaridad: Dirección
</t>
  </si>
  <si>
    <t>Se elaboraron dentro de los diez primeros días del mes siguiente al reporte los informes mensuales de atención al ciudadano así:
Mes enero: 1
Mes febrero: 1 
Mes marzo:1
Mes abril: 1
Mes mayo: 1
Mes junio: 1
Mes julio: en elaboración a fecha de este reporte</t>
  </si>
  <si>
    <t xml:space="preserve">Esta actividad está programada para reportarse en el tercer trimestre, porque  el informe semestral se encuentra en los tiempos de elaboración </t>
  </si>
  <si>
    <t>Se elaboró y publicó el informe anual de atención como se evidencia en el link http://www.orgsolidarias.gov.co/tr%C3%A1mites-y-servicios/atenci%C3%B3n/atenci%C3%B3n-al-ciudadano/resultados-de-mediciones-satisfacci%C3%B3n-ciudadana.
Actividad cumplida</t>
  </si>
  <si>
    <t>Dado que los encuentros fueron pensados de manera presencial, se tropezaron con temas de ley de garantías.En este momento está próxima la realización de una audiencia pública el 2 de agosto.</t>
  </si>
  <si>
    <t xml:space="preserve">Se cuenta con un documento inicial en la elaboración de la estrategia de participación ciudadana en el ciclo de gestión de la entidad. Actualmente, se revisa como procedimiento del proceso de Atención y participación ciudadana. </t>
  </si>
  <si>
    <t>Se elaboraron dentro de los diez primeros días del mes siguiente al reporte los informes mensuales de atención al ciudadano así:
Mes enero: 94%
Mes febrero: 84%  
Mes marzo: 82%
Mes abril: 92%
Mes mayo: 89%
Mes junio: 92%
Mes julio: en elaboración a fecha de este reporte</t>
  </si>
  <si>
    <t>En intranet se publicaron y socailizaron resultados de la satisfacción ciudadana, datos vigencia 2017 - http://acreditacion.orgsolidarias.gov.co/intranet/en/node/682
Por vigencia 2018: Esta actividad está programada para iniciar su  reporte en el tercer trimestre, una vez el Grupo de Educacion lo envie.
Se recomienda revisar la periodicidad</t>
  </si>
  <si>
    <t xml:space="preserve">Esta actividad está programada para iniciar su  reporte en el tercer trimestre. 
Se recomienda revisar la periodicidad </t>
  </si>
  <si>
    <t xml:space="preserve">Cada lider de proceso presentó el reporte de seguimeinto y monitoreo a los reiesgos de corrupción con corte a 30 de junio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</si>
  <si>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</si>
  <si>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cumplió con la entrega de material divulgativo: Revista edición No 28, No 29 y folletos institucionales, en las diferentes ferias como (ferias de empleo, victimas, congresos, compras locales, foros de empleo, feria nacional del ciudadano, ferias de expo trabajo, etc…), donde la entidad ha dispuesto un stand, para ser entregado a los ciudadanos que participen activamente.  </t>
  </si>
  <si>
    <t xml:space="preserve">El Grupo de Comunicaciones y Prensa, ha socializado experiencias, a través de la página WEB, YouTube, revistas de la edición No 28 y No 29. Se publicaron en la rendición de cuentas del sector trabajo. 
Experiencia CONFENAGROC, 
Experiencia ASOAPIMARIA de Montes de Maria 
Experiencia ASOPROCEGUA 
Experiencia ASOPROMAN  
</t>
  </si>
  <si>
    <t xml:space="preserve">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en construcción"
</t>
  </si>
  <si>
    <t xml:space="preserve">Se elaboraron dentro de los diez primeros días del mes siguiente al reporte los informes mensuales de atención al ciudadano así:
Mes enero: 94%
Mes febrero: 84%  
Mes marzo: 82%
Mes abril: 92%
Mes mayo: 89%
Mes junio: 92%
Mes julio: en elaboración a fecha de este reporte
En los primeros 15 días del mes de julio se presenta a la ciudadanía en general la consolidación de los informes de enero a junio </t>
  </si>
  <si>
    <t>La actualización del Protocolo está articulado a las acciones que se adelantan en la revisón del Proceso de Atención y Participación Ciudadana. En sentido, se ha participado en las reuniones   lideradas por el grupo de Planeación en la implementación de MIPG:  el 18 de abril y 21 de junio. Además, de las reuniones mensuales de grupo en este tema llevadas a cabo (26 de abril, 23 de mayo y 26 de junio)</t>
  </si>
  <si>
    <t>Se elaboraron dentro de los diez primeros días del mes siguiente al reporte los informes mensuales de atención al ciudadano así:
Mes enero: 1
Mes febrero: 1 
Mes marzo:1
Mes abril: 1
Mes mayo: 1
Mes junio: 1
Mes julio: en elaboración a fecha de este reporte
En los primeros 15 días del mes de julio se presenta a la ciudadanía en general la consolidación de los informes de enero a junio</t>
  </si>
  <si>
    <t>Se publica en la pagina web, los inventarios documentales del material suceptible de eliminación de conformidad con lo establecido en el acuerdo 004 de 2013.</t>
  </si>
  <si>
    <t>Son publicadas las actas de eliminación correspondiente al material documental para dar de baja del C.D. de la Entidad.</t>
  </si>
  <si>
    <t>Teniendo en cuenta las recomendaciones para cuartos de baño e instalaciones sanitarias según la norma, la Unidad ejecutó una obra de remodelación en donde se realizó la adecuación de un baño cercano al área de atención al ciudadano y auditorio, en donde se garantiza la accesibilidad universal en los espacios de acceso y atención al ciudadano.</t>
  </si>
  <si>
    <t>Se realizó la revisión de la politica y cumple con lo requerido por la metodología del DAFP,  se ajustará el procedimeinto  y formato de acuerdo  a la Guía para la administración del riesgo 2018</t>
  </si>
  <si>
    <t>4 actividades</t>
  </si>
  <si>
    <t>Alistamiento en la prestación del servicio SIEL del Centro de Relevo</t>
  </si>
  <si>
    <t xml:space="preserve">Sensibilizar a funcionarios en el adecuado manejo (atención y uso) del servicio SIEL del centro de relevo, en desarrollo de la agenda de población en situación de discapacidad. </t>
  </si>
  <si>
    <t xml:space="preserve">
30/12/2018</t>
  </si>
  <si>
    <t>Servicio SIEL del Centro de relevo en fase de alistamiento.</t>
  </si>
  <si>
    <t xml:space="preserve">Asisitir por lo menos al  50% de participación de las Ferias convocadas por el PNSC </t>
  </si>
  <si>
    <t xml:space="preserve">1 encuentros </t>
  </si>
  <si>
    <t xml:space="preserve">31/01/2018
31/07/2018
</t>
  </si>
  <si>
    <t>Actividad depende de la realización de la anterior, con fecha de ejecución a agosto de 2017</t>
  </si>
  <si>
    <t>DESCRIPCION AVANCE 3ER TRIMESTRE</t>
  </si>
  <si>
    <t>DESCRIPCION  AVANCE 3ER TRIMESTRE</t>
  </si>
  <si>
    <t>DECRIPCION AVANCE 3ER TRIMESTRE</t>
  </si>
  <si>
    <t>DESCRIPCION DEL AVANCE 3ER TRIMESTRE</t>
  </si>
  <si>
    <t>Se elaboraron dentro de los diez primeros días del mes siguiente al reporte los informes mensuales de atención al ciudadano así:
Mes enero: 1
Mes febrero: 1 
Mes marzo:1
Mes abril: 1
Mes mayo: 1
Mes junio: 1
Mes julio: 1
Mes agosto: 1
Mes septiembre: en elaboración a fecha de este reporte</t>
  </si>
  <si>
    <t>Se elaboraron dentro de los diez primeros días del mes siguiente al reporte los informes mensuales de atención al ciudadano, obteniendo  así:
Mes enero: 94%
Mes febrero: 84%  
Mes marzo: 82%
Mes abril: 92%
Mes mayo: 89%
Mes junio: 92%
Mes julio: 77%
Mes agosto: 80%
Mes septiembre: en elaboración</t>
  </si>
  <si>
    <t>Elaborar manual de usuario y capacitación, y capacitación en uso de herramienta del centro de relevo</t>
  </si>
  <si>
    <t>Actividad cumplida</t>
  </si>
  <si>
    <t>Acorde con el reporte del Grupo de Comunicaciones, se socializó internamente el informe de atención al ciudadano y  de satisfacción a corte del mes de julio. 
Se publicó en la intranet el 18 de julio de 2018. 
http://institucional.orgsolidarias.gov.co/intranet/en/node/977</t>
  </si>
  <si>
    <t xml:space="preserve">El 28 de septiembre se remitió al Grupo de Planeación a través del aplicativo del sistema de gestión de la calidad la actualización al Manual y protocolo de atención al ciudadano. 
</t>
  </si>
  <si>
    <t xml:space="preserve">Se realizó la modificación de la actividad para realizarse en el último trimestre. </t>
  </si>
  <si>
    <t xml:space="preserve">Se elaboró el informe semestral de atención al ciudadano incluyendo el análisis de la satisfacción y recomendaciones recibidas. </t>
  </si>
  <si>
    <t xml:space="preserve">A partir del 23 de agosto se implementó el nuevo Sistema Integrado de Información de Acreditación  en la página  web de la entidad. En la misma fecha se modificó la información del trámite en el SUIT y se solicita publicación en la  Función Pública. Se avisó previamente a las entidades acreditadas mediante resolución los cambios y se encuentran haciando la transición al nuevo sistema. 
</t>
  </si>
  <si>
    <t>Informe remitido a la Dirección Técnica, aprobado por esta y publicado en http://www.orgsolidarias.gov.co/sites/default/files/archivos/Informe%20Primer%20Semestre%202018.pdf</t>
  </si>
  <si>
    <t>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11,8 días
Mes agosto: 12,4 días
Mes septiembre: a presentación de este reporte (5/10/2018) en construcción del indicador</t>
  </si>
  <si>
    <t>El equipo de educación e investigación  remitió el seguimiento el 4/09/2018 con el corte de seguimiento a 30 de agosto</t>
  </si>
  <si>
    <t xml:space="preserve">1. Se reimprimió el folleto del Plan Nacional de Fomento a la Economía Solidaria y Cooperativa Rural (Planfes) para continuar entregándolo en los diferentes proyecto de la Entidad.
2. Se continuó actualizando el espacio Sector Solidario y Paz (Planfes) de la página web institucional.
3. Se editó el video Experienica víctimas Cooiyusan y se publicó en las diferentes redes sociales de la Entidad.
4. Se adelantó campaña en redes sociales de gestión y logros en paz #MasEconomíaSolidaria en el mes de julio con cifras y estadísticas
5. Se elaboraron  artículos para la página web con cifras de gestión en posconflicto.
6. Se elaboraron piezas gráficas para la cartelera digital de la Entidad con cifras de paz. 
</t>
  </si>
  <si>
    <t xml:space="preserve">El Proximo codigo civico se realiza en el mes de noviembre. </t>
  </si>
  <si>
    <t xml:space="preserve">se realizo un foro virtual en la en la página institucional sobre Aportes del sector solidario al Plan Nacional de Desarrollo, publicado en el mes de 26 de septiembre 2018. </t>
  </si>
  <si>
    <t xml:space="preserve">Se cumplió con la entrega de material divulgativo: Revista edición No 30 sobre rendición de cuentas y folletos institucionales, en las diferentes ferias como (ferias de empleo, victimas, congresos, compras locales, foros de empleo, feria nacional del ciudadano y rendición de cuentas de la Entidad el 02 de agosto de 2018…), donde la entidad ha dispuesto un stand, para ser entregado a los ciudadanos que participen activamente.  </t>
  </si>
  <si>
    <t xml:space="preserve">El Grupo de Comunicaciones y Prensa, ha socializado experiencias, a través de la página WEB, YouTube, y programa de Televisón. 
- La Cooperativa Multiactiva Empresarial Integral para el Desarrollo de Uribía.
- Cooiyusan, una cooperativa conformada por mujeres, personas en condición de discapacidad, víctimas y adultos mayores, que a través de la economía solidaria transforman y comercializan productos derivados de la yuca. 
- Conozca la historia de Precooemsol, un grupo de recicladores que transforma el plástico y el cartón en nuevos elementos para cuidar el medio ambiente y las calles de su barrio.
-Experiencia de un grupo de los famosos “coteros”, que hoy descubren los beneficios de la economía solidaria y que deciden echarse al hombro la responsabilidad de sacar adelante su propia empresa y crear la cooperativa Movilizamos. 
- Vea la historia de Apodesan en la bahía de Cispatá, en San Antero (Córdoba) donde varias personas vieron en el creciente turismo de esta región una oportunidad para emprender solidariamente.
- Experiencia que transformó la vida de los asociados de Afrucam, un grupo de personas de Campeche (Atlántico), que se asoció para transformar frutas y verduras.
</t>
  </si>
  <si>
    <t>Medición mensual, 
publicación semestral: 17/07/2018
Publicación anual: 15/01/2018</t>
  </si>
  <si>
    <t>Medición mensual, 
publicación semestral: 17/07/2018
Publicación anual: 15/01/208</t>
  </si>
  <si>
    <t xml:space="preserve">se socializo externamente el informe de atenciona al ciudadano  de satisdacción a corte del mes de julio. 
Se publico en la página WEB el 18 enero  de 2018.
se socializo externamente el informe de atenciona al ciudadano  de satisdacción a corte del mes de julio. 
Se publico en la página WEB el 18 de julio de 2018. 
http://www.orgsolidarias.gov.co/tr%C3%A1mites-y-servicios/atenci%C3%B3n/atenci%C3%B3n-al-ciudadano/resultados-de-mediciones-satisfacci%C3%B3n-ciudadana
se solicitamos Revisar la periodicidad, de acuerdo al componente de atención al ciudadano. </t>
  </si>
  <si>
    <t>segundo seguimiento a Mapas de riesgo de corrupción</t>
  </si>
  <si>
    <t>Meta Cumplida</t>
  </si>
  <si>
    <t>Meta cumplida</t>
  </si>
  <si>
    <t>La meta se cumple en el 4to trimestre del 2018</t>
  </si>
  <si>
    <r>
      <t xml:space="preserve">Se elaboraron dentro de los diez primeros días del mes siguiente al reporte los informes mensuales de atención al ciudadano así:
Mes enero: 94%
Mes febrero: 84%  
Mes marzo: 82%
Mes abril: 92%
Mes mayo: 89%
Mes junio: 92%
En los primeros 15 días del mes de julio se presentó a la   ciudadanía  la consolidación de los informes del primer semestre.  
</t>
    </r>
    <r>
      <rPr>
        <sz val="11"/>
        <color theme="9" tint="-0.249977111117893"/>
        <rFont val="Calibri"/>
        <family val="2"/>
        <scheme val="minor"/>
      </rPr>
      <t/>
    </r>
  </si>
  <si>
    <t xml:space="preserve">se socializo externamente el informe de atenciona al ciudadano  de satisdacción a corte del mes de julio. 
Se publico en la página WEB el 18 enero  de 2018.
se socializo externamente el informe de atenciona al ciudadano  de satisdacción a corte del mes de julio. 
Se publico en la página WEB el 18 de julio de 2018. 
http://www.orgsolidarias.gov.co/tr%C3%A1mites-y-servicios/atenci%C3%B3n/atenci%C3%B3n-al-ciudadano/resultados-de-mediciones-satisfacci%C3%B3n-ciudadana
</t>
  </si>
  <si>
    <r>
      <t xml:space="preserve">Informe remitido a la Dirección Técnica, aprobado por esta y publicado en http://www.orgsolidarias.gov.co/sites/default/files/archivos/Informe%20Primer%20Semestre%202018.pdf.  
</t>
    </r>
    <r>
      <rPr>
        <sz val="11"/>
        <color theme="9" tint="-0.249977111117893"/>
        <rFont val="Calibri"/>
        <family val="2"/>
        <scheme val="minor"/>
      </rPr>
      <t/>
    </r>
  </si>
  <si>
    <t>Esperado</t>
  </si>
  <si>
    <t xml:space="preserve">En cumplimiento del seguimiento semestral para evaluar la participación de los ciudadanos se realizaron las siguientes actividades y se realizó un informe con la siguiente información. 
1. Foros 
- Encuesta a la ciudadanía respecto al Plan Anticorrupción y atención al ciudadano Organizaciones Solidarias 2018.  
- Foro de Planfes
2. Se realizaron dos encuetas de rendición de cuentas
Encuesta de rendición de cuentas físico y virtual. 
3. Informes de atención al ciudadano 
Publicación y socialización de los informes de atención al ciudadano, donde encontramos la el informe de satisfacción de la ciudadanía, estos se publicaron interno y externo.  </t>
  </si>
  <si>
    <t>De acuerdo con el reporte del Grupo de Planeación: Se levantó y documentó el proceso de atención al ciudadano con los funcionarios del grupo de EducacIón e Investigación.
La Información fue subida al aplicativo ISOLUCION y en este momento se encuentra en estado Borrador para validación  final del lider  del proceso y del  coordinador de planeación  y posterior aprobación por   parte del Comité  de Desempeño institucional.  En este aplicativo ya se encuentra la caracterización y procedimientos
Acorde a la planeación de ejecución de la acción el grupo de educación remitió la información dentro de las fechas esperadas</t>
  </si>
  <si>
    <t>Se  efectuó seguimiento a los link a cargo del grupo de educación, se remitió matriz al coordinador del grupo de comunicaciones con el correo 31/08/18</t>
  </si>
  <si>
    <t>El 27 de septiembre  se reunieron el Grupo de TICs y el Grupo de educación e investigación y se hizo entrega formal del hardware requerido para el tema de centro de relevo, así como la inducción para uso de la herramienta.</t>
  </si>
  <si>
    <t xml:space="preserve">De acuerdo al reporte del Grupo responsable : dentro de esta fase se plantea realización de acciones desde nuestras oficinas y grupos misionales para implementar capacitaciones a los funcionarios desde los programas de bienestar e incentivos en su estrategia de bienestar "Servimos en funcion publica - Felicidad en el trabajo" que a traves del Instituto Nacional para Sordos - Insor se ofrece a los servidores públicos y/o contratistas la oportunidad de participar
en cursos básicos de Lengua de Señas Colombiana (LSC) con enfoque a la atención al ciudadano sordo. De parte del SIEL se pudo recibir manual de implementacion con la que se puede tener un alto grado de efectividad para disponer tecnicamente nuestro punto de atencion para las personas sordas. </t>
  </si>
  <si>
    <t xml:space="preserve">Al corte del informe la oficina de atención al ciudadano no reporta solicitudes provenientes de este tipo de población. </t>
  </si>
  <si>
    <t xml:space="preserve">Se realizó la actividad "PAPOTIPs" liderada por la contratista del grupo de educación para llegar de manera personalizada a los diferentes grupos de trabajo de la entidad, mediante notas que decían: Sabias que? En nuestro protocolo de Atención al ciudadano... e incluian extractos del manual. </t>
  </si>
  <si>
    <t xml:space="preserve">En el marco del Programa Formar para Servir se llevó a cabo la sesión No 10  (10/07/18) orientada al tema de  servicio al ciudadano,  donde se afianzó el procedimiento de gestión de peticiones de acuerdo al reglamento de la Unidad Administrativa Especial de Organizaciones Solidarias. </t>
  </si>
  <si>
    <t>A partir de los insumos obtenidos a través de la matriz de registro  de atención al ciudadano se va a realizar identificación de al menos 20 preguntas poco frecuentes.  La actividad está planeada para ser ejecutada en el mes de octubre</t>
  </si>
  <si>
    <t>Acorde con el reporte del  Grupo de Gestion Humana: Programación la Inducción y Reinducción que se realizará en el mes de Noviembre del año en curso.</t>
  </si>
  <si>
    <t xml:space="preserve">El Grupo de Gestión Humana reporta que teniendo en cuenta los compromisos suscritos y las Competencias Comportamentales, entre ellas "Orientación al Usuario y al Ciudadano", se solicitó a los evaluadores calificar  objetivamente  las conductas asociadas a la Competencia, como son:
.  Atiende y valora las necesidades y peticiones de los usuarios y de ciudadanos en general.
.  Considera las necesidades de los usuarios al diseñar proyectos o servicios.
.  Da respuesta oportuna a las necesidades de los usuarios de conformidad con el servicio que ofrece la entidad.
.  Establece diferentes canales de comunicación con el usuario para conocer sus necesidades y propuestas y responde a las mismas.
.  Reconoce la interdependencia entre su trabajo y el de otros.
</t>
  </si>
  <si>
    <t>El grupo de Gestión Humana reporta que se realizó la Primera Evaluación Parcial por el período comprendido entre el 1 de febrero de 2018 al 31 de julio de 2018, donde se observo que las conductas asociadas a la Competencia de "orientación al Usuario y al Ciudadano" obtuvieron ponderación MUY ALTO y ALTO.</t>
  </si>
  <si>
    <t>El Grupo de Gestión Humana reporta que  continúa fortalecimiento el CODIGO DE INTEGRIDAD, a través de la Intranet y en las inducciones a nuevos servidores públicos de planta y contratistas.</t>
  </si>
  <si>
    <t>El Grupo de Comunicaciones reportó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t>
  </si>
  <si>
    <t xml:space="preserve">El PNSC programó para el  primer semestre de  2018, la realización de 4 ferias. La Unidad Administrativa de Organizaciones Solidarias participó en las siguientes:
* Feria Manaure (Guajira)17 marzo  : 56 atenciones
* Feria  Necoclí (Antioquia)21 de abril: 72 atenciones 
* Feria Cumaribo (Vichada):  0 atenciones porque la entidad no estaba entre las seleccionadas por el PNSC
*Feria San Vicente Caguán (Meta): 0 atenciones por cancelación de último momento de  comisión por inconvenientes en el desplazamiento.
En total, la entidad  ha participado  en 2 de las 4 ferias realizadas. Para  el segundo semestre se han programado 3 ferías1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</si>
</sst>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color theme="0"/>
      <name val="Calibri"/>
      <family val="2"/>
      <scheme val="minor"/>
    </font>
    <font>
      <i/>
      <sz val="11"/>
      <color theme="0"/>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1"/>
      <color theme="9"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theme="3"/>
      </bottom>
      <diagonal/>
    </border>
  </borders>
  <cellStyleXfs count="4">
    <xf numFmtId="0" fontId="0" fillId="0" borderId="0"/>
    <xf numFmtId="9" fontId="1" fillId="0" borderId="0" applyFont="0" applyFill="0" applyBorder="0" applyAlignment="0" applyProtection="0"/>
    <xf numFmtId="0" fontId="12" fillId="0" borderId="0"/>
    <xf numFmtId="0" fontId="13" fillId="0" borderId="0"/>
  </cellStyleXfs>
  <cellXfs count="406">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14" fontId="7" fillId="0" borderId="1" xfId="0" applyNumberFormat="1" applyFont="1" applyFill="1" applyBorder="1" applyAlignment="1">
      <alignment horizontal="center" vertical="center" wrapText="1"/>
    </xf>
    <xf numFmtId="0" fontId="41" fillId="7" borderId="0" xfId="0" applyFont="1" applyFill="1" applyBorder="1" applyAlignment="1">
      <alignment horizontal="center" vertical="center"/>
    </xf>
    <xf numFmtId="0" fontId="41" fillId="7" borderId="72" xfId="0" applyFont="1" applyFill="1" applyBorder="1" applyAlignment="1">
      <alignment horizontal="center" vertical="center"/>
    </xf>
    <xf numFmtId="0" fontId="41" fillId="7" borderId="72"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86"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87" xfId="3" applyNumberFormat="1" applyFont="1" applyFill="1" applyBorder="1" applyAlignment="1" applyProtection="1">
      <alignment horizontal="left" vertical="center" wrapText="1"/>
      <protection locked="0"/>
    </xf>
    <xf numFmtId="0" fontId="0" fillId="5" borderId="70" xfId="0" applyFill="1" applyBorder="1"/>
    <xf numFmtId="9" fontId="0" fillId="2" borderId="70" xfId="1" applyFont="1" applyFill="1" applyBorder="1" applyAlignment="1">
      <alignment horizontal="center" vertical="center"/>
    </xf>
    <xf numFmtId="9" fontId="0" fillId="8" borderId="70"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10" fillId="2" borderId="1" xfId="1" applyFont="1" applyFill="1" applyBorder="1" applyAlignment="1">
      <alignment horizontal="left"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10" fontId="0" fillId="0" borderId="0" xfId="0" applyNumberFormat="1"/>
    <xf numFmtId="9" fontId="2" fillId="0" borderId="1" xfId="0" applyNumberFormat="1" applyFont="1" applyBorder="1"/>
    <xf numFmtId="0" fontId="43" fillId="2" borderId="0" xfId="0" applyFont="1" applyFill="1"/>
    <xf numFmtId="9" fontId="43" fillId="2" borderId="0" xfId="0" applyNumberFormat="1" applyFont="1" applyFill="1"/>
    <xf numFmtId="0" fontId="44" fillId="2" borderId="0" xfId="0" applyFont="1" applyFill="1"/>
    <xf numFmtId="9" fontId="44" fillId="2" borderId="0" xfId="0" applyNumberFormat="1" applyFont="1" applyFill="1"/>
    <xf numFmtId="9" fontId="44" fillId="2" borderId="0" xfId="1" applyFont="1" applyFill="1"/>
    <xf numFmtId="9" fontId="7" fillId="2" borderId="0" xfId="1" applyFont="1" applyFill="1"/>
    <xf numFmtId="10" fontId="7" fillId="2" borderId="0" xfId="0" applyNumberFormat="1" applyFont="1" applyFill="1"/>
    <xf numFmtId="9" fontId="0" fillId="9" borderId="1" xfId="1" applyFont="1" applyFill="1" applyBorder="1" applyAlignment="1">
      <alignment horizontal="center" vertical="center"/>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14" fontId="40" fillId="2" borderId="1" xfId="0" applyNumberFormat="1" applyFont="1" applyFill="1" applyBorder="1" applyAlignment="1">
      <alignment horizontal="center" vertical="center" wrapText="1"/>
    </xf>
    <xf numFmtId="0" fontId="40" fillId="2" borderId="76" xfId="0" applyFont="1" applyFill="1" applyBorder="1" applyAlignment="1">
      <alignment horizontal="justify" vertical="center" wrapText="1"/>
    </xf>
    <xf numFmtId="0" fontId="40" fillId="2" borderId="75" xfId="0" applyFont="1" applyFill="1" applyBorder="1" applyAlignment="1">
      <alignment horizontal="justify" vertical="center" wrapText="1"/>
    </xf>
    <xf numFmtId="14" fontId="40" fillId="2" borderId="38" xfId="0" applyNumberFormat="1" applyFont="1" applyFill="1" applyBorder="1" applyAlignment="1">
      <alignment horizontal="center" vertical="center"/>
    </xf>
    <xf numFmtId="0" fontId="40" fillId="2" borderId="79" xfId="0" applyFont="1" applyFill="1" applyBorder="1" applyAlignment="1">
      <alignment horizontal="justify" vertical="center" wrapText="1"/>
    </xf>
    <xf numFmtId="0" fontId="40" fillId="2" borderId="74" xfId="0" applyFont="1" applyFill="1" applyBorder="1" applyAlignment="1">
      <alignment horizontal="center" vertical="center" wrapText="1"/>
    </xf>
    <xf numFmtId="0" fontId="40" fillId="2" borderId="77" xfId="0" applyFont="1" applyFill="1" applyBorder="1" applyAlignment="1">
      <alignment vertical="center" wrapText="1"/>
    </xf>
    <xf numFmtId="0" fontId="40" fillId="2" borderId="77" xfId="0" applyFont="1" applyFill="1" applyBorder="1" applyAlignment="1">
      <alignment horizontal="center" vertical="center" wrapText="1"/>
    </xf>
    <xf numFmtId="0" fontId="40" fillId="2" borderId="20" xfId="0" applyFont="1" applyFill="1" applyBorder="1" applyAlignment="1">
      <alignment horizontal="justify" vertical="center" wrapText="1"/>
    </xf>
    <xf numFmtId="0" fontId="40" fillId="2" borderId="19" xfId="0" applyFont="1" applyFill="1" applyBorder="1" applyAlignment="1">
      <alignment horizontal="justify" vertical="center" wrapText="1"/>
    </xf>
    <xf numFmtId="0" fontId="40" fillId="2" borderId="65" xfId="0" applyFont="1" applyFill="1" applyBorder="1" applyAlignment="1">
      <alignment horizontal="center" vertical="center" wrapText="1"/>
    </xf>
    <xf numFmtId="0" fontId="40" fillId="2" borderId="73" xfId="0" applyFont="1" applyFill="1" applyBorder="1" applyAlignment="1">
      <alignment horizontal="justify" vertical="center" wrapText="1"/>
    </xf>
    <xf numFmtId="14" fontId="40" fillId="2" borderId="38" xfId="0" applyNumberFormat="1" applyFont="1" applyFill="1" applyBorder="1" applyAlignment="1">
      <alignment horizontal="center" vertical="center" wrapText="1"/>
    </xf>
    <xf numFmtId="0" fontId="40" fillId="2" borderId="38" xfId="0" applyFont="1" applyFill="1" applyBorder="1" applyAlignment="1">
      <alignment horizontal="justify"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lignment vertical="center" wrapText="1"/>
    </xf>
    <xf numFmtId="0" fontId="40" fillId="2" borderId="59" xfId="0" applyFont="1" applyFill="1" applyBorder="1" applyAlignment="1">
      <alignment horizontal="center" vertical="center" wrapText="1"/>
    </xf>
    <xf numFmtId="0" fontId="40" fillId="2" borderId="70" xfId="0" applyFont="1" applyFill="1" applyBorder="1" applyAlignment="1">
      <alignment vertical="center" wrapText="1"/>
    </xf>
    <xf numFmtId="0" fontId="40" fillId="2" borderId="70" xfId="0" applyFont="1" applyFill="1" applyBorder="1" applyAlignment="1">
      <alignment horizontal="justify" vertical="center" wrapText="1"/>
    </xf>
    <xf numFmtId="0" fontId="40" fillId="2" borderId="42" xfId="0" applyFont="1" applyFill="1" applyBorder="1" applyAlignment="1">
      <alignment vertical="center" wrapText="1"/>
    </xf>
    <xf numFmtId="14" fontId="40" fillId="2" borderId="42" xfId="0" applyNumberFormat="1" applyFont="1" applyFill="1" applyBorder="1" applyAlignment="1">
      <alignment horizontal="center" vertical="center" wrapText="1"/>
    </xf>
    <xf numFmtId="0" fontId="40" fillId="2" borderId="42" xfId="0" applyFont="1" applyFill="1" applyBorder="1" applyAlignment="1">
      <alignment horizontal="justify" vertical="center" wrapText="1"/>
    </xf>
    <xf numFmtId="0" fontId="40" fillId="2" borderId="44" xfId="0"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40" fillId="2" borderId="12" xfId="0" applyFont="1" applyFill="1" applyBorder="1" applyAlignment="1">
      <alignment horizontal="center" vertical="center" wrapText="1"/>
    </xf>
    <xf numFmtId="0" fontId="40" fillId="2" borderId="18" xfId="0" applyFont="1" applyFill="1" applyBorder="1" applyAlignment="1">
      <alignment horizontal="justify" vertical="center" wrapText="1"/>
    </xf>
    <xf numFmtId="14" fontId="40" fillId="2" borderId="18" xfId="0" applyNumberFormat="1" applyFont="1" applyFill="1" applyBorder="1" applyAlignment="1">
      <alignment horizontal="center" vertical="center" wrapText="1"/>
    </xf>
    <xf numFmtId="0" fontId="40" fillId="2" borderId="63" xfId="0" applyFont="1" applyFill="1" applyBorder="1" applyAlignment="1">
      <alignment horizontal="justify" vertical="center" wrapText="1"/>
    </xf>
    <xf numFmtId="14" fontId="40" fillId="2" borderId="63" xfId="0" applyNumberFormat="1" applyFont="1" applyFill="1" applyBorder="1" applyAlignment="1">
      <alignment horizontal="center" vertical="center" wrapText="1"/>
    </xf>
    <xf numFmtId="0" fontId="40" fillId="2" borderId="46" xfId="0" applyFont="1" applyFill="1" applyBorder="1" applyAlignment="1">
      <alignment horizontal="justify" vertical="center" wrapText="1"/>
    </xf>
    <xf numFmtId="14" fontId="40" fillId="2" borderId="46" xfId="0" applyNumberFormat="1"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63" xfId="0" applyFont="1" applyFill="1" applyBorder="1" applyAlignment="1">
      <alignment horizontal="center" vertical="center" wrapText="1"/>
    </xf>
    <xf numFmtId="14" fontId="40" fillId="2" borderId="72" xfId="0" applyNumberFormat="1" applyFont="1" applyFill="1" applyBorder="1" applyAlignment="1">
      <alignment horizontal="center" vertical="center" wrapText="1"/>
    </xf>
    <xf numFmtId="0" fontId="40" fillId="2" borderId="0" xfId="0" applyFont="1" applyFill="1" applyBorder="1" applyAlignment="1">
      <alignment vertical="center" wrapText="1"/>
    </xf>
    <xf numFmtId="0" fontId="40" fillId="2" borderId="62" xfId="0" applyFont="1" applyFill="1" applyBorder="1" applyAlignment="1">
      <alignment horizontal="justify" vertical="center" wrapText="1"/>
    </xf>
    <xf numFmtId="0" fontId="40" fillId="2" borderId="61"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0" fillId="2" borderId="1" xfId="0" applyFont="1" applyFill="1" applyBorder="1" applyAlignment="1">
      <alignment wrapText="1"/>
    </xf>
    <xf numFmtId="0" fontId="45" fillId="2" borderId="1"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0" fillId="2" borderId="13" xfId="0" applyFont="1" applyFill="1" applyBorder="1" applyAlignment="1">
      <alignment horizontal="justify" vertical="center" wrapText="1"/>
    </xf>
    <xf numFmtId="0" fontId="40" fillId="2" borderId="67" xfId="0" applyFont="1" applyFill="1" applyBorder="1" applyAlignment="1">
      <alignment horizontal="center" vertical="center" wrapText="1"/>
    </xf>
    <xf numFmtId="0" fontId="40" fillId="2" borderId="0" xfId="0" applyFont="1" applyFill="1"/>
    <xf numFmtId="0" fontId="48" fillId="5" borderId="1" xfId="0" applyFont="1" applyFill="1" applyBorder="1"/>
    <xf numFmtId="9" fontId="48" fillId="2" borderId="1" xfId="1" applyFont="1" applyFill="1" applyBorder="1" applyAlignment="1">
      <alignment horizontal="center" vertical="center"/>
    </xf>
    <xf numFmtId="0" fontId="48" fillId="8" borderId="1" xfId="0" applyFont="1" applyFill="1" applyBorder="1" applyAlignment="1">
      <alignment horizontal="center" vertical="center"/>
    </xf>
    <xf numFmtId="9" fontId="48" fillId="2" borderId="1" xfId="0" applyNumberFormat="1" applyFont="1" applyFill="1" applyBorder="1" applyAlignment="1">
      <alignment horizontal="center" vertical="center"/>
    </xf>
    <xf numFmtId="0" fontId="48" fillId="2" borderId="1" xfId="0" applyFont="1" applyFill="1" applyBorder="1" applyAlignment="1">
      <alignment horizontal="center" vertical="center"/>
    </xf>
    <xf numFmtId="9" fontId="48" fillId="8" borderId="1" xfId="1" applyFont="1" applyFill="1" applyBorder="1" applyAlignment="1">
      <alignment horizontal="center" vertical="center"/>
    </xf>
    <xf numFmtId="9" fontId="48" fillId="2" borderId="1" xfId="1" applyNumberFormat="1" applyFont="1" applyFill="1" applyBorder="1" applyAlignment="1">
      <alignment horizontal="center" vertical="center"/>
    </xf>
    <xf numFmtId="9" fontId="48" fillId="8" borderId="1" xfId="0" applyNumberFormat="1" applyFont="1" applyFill="1" applyBorder="1" applyAlignment="1">
      <alignment horizontal="center" vertical="center"/>
    </xf>
    <xf numFmtId="0" fontId="14" fillId="0" borderId="0" xfId="3" applyFont="1" applyBorder="1" applyAlignment="1" applyProtection="1">
      <alignment horizontal="center" vertical="center" wrapText="1"/>
    </xf>
    <xf numFmtId="0" fontId="0" fillId="5" borderId="1" xfId="0" applyFill="1" applyBorder="1" applyAlignment="1">
      <alignment horizontal="center" vertical="center" wrapText="1"/>
    </xf>
    <xf numFmtId="0" fontId="15" fillId="5" borderId="48" xfId="3" applyFont="1" applyFill="1" applyBorder="1" applyAlignment="1" applyProtection="1">
      <alignment horizontal="center" vertical="center" wrapText="1"/>
    </xf>
    <xf numFmtId="0" fontId="0" fillId="5" borderId="1" xfId="0" applyFill="1" applyBorder="1" applyAlignment="1">
      <alignment vertical="center" wrapText="1"/>
    </xf>
    <xf numFmtId="9" fontId="0" fillId="2" borderId="1" xfId="1" applyFont="1" applyFill="1" applyBorder="1" applyAlignment="1">
      <alignment horizontal="justify" vertical="top" wrapText="1"/>
    </xf>
    <xf numFmtId="9" fontId="2" fillId="2" borderId="1" xfId="1" applyFont="1" applyFill="1" applyBorder="1" applyAlignment="1">
      <alignment horizontal="justify" vertical="center" wrapText="1"/>
    </xf>
    <xf numFmtId="9" fontId="48" fillId="2" borderId="1" xfId="1" applyFont="1" applyFill="1" applyBorder="1" applyAlignment="1">
      <alignment horizontal="left" vertical="center" wrapText="1"/>
    </xf>
    <xf numFmtId="0" fontId="0" fillId="2" borderId="1" xfId="0" applyFill="1" applyBorder="1" applyAlignment="1">
      <alignment horizontal="center" vertical="center" wrapText="1"/>
    </xf>
    <xf numFmtId="9" fontId="0" fillId="0" borderId="0" xfId="0" applyNumberFormat="1"/>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0" fillId="5" borderId="70" xfId="0" applyFill="1" applyBorder="1" applyAlignment="1">
      <alignment horizontal="center" vertical="center"/>
    </xf>
    <xf numFmtId="0" fontId="0" fillId="5" borderId="46" xfId="0"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0" fillId="5" borderId="70" xfId="0" applyFill="1" applyBorder="1" applyAlignment="1">
      <alignment horizontal="center"/>
    </xf>
    <xf numFmtId="0" fontId="0" fillId="5" borderId="9" xfId="0" applyFill="1" applyBorder="1" applyAlignment="1">
      <alignment horizontal="center"/>
    </xf>
    <xf numFmtId="0" fontId="0" fillId="5" borderId="70"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30" fillId="0" borderId="0" xfId="3" applyFont="1" applyAlignment="1" applyProtection="1">
      <alignment horizontal="left" wrapText="1"/>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0" fillId="2" borderId="70"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3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8" fillId="5" borderId="70" xfId="0" applyFont="1" applyFill="1" applyBorder="1" applyAlignment="1">
      <alignment horizontal="center" vertical="center" wrapText="1"/>
    </xf>
    <xf numFmtId="0" fontId="48" fillId="5" borderId="46" xfId="0" applyFont="1" applyFill="1" applyBorder="1" applyAlignment="1">
      <alignment horizontal="center" vertical="center" wrapText="1"/>
    </xf>
    <xf numFmtId="0" fontId="48" fillId="5" borderId="70" xfId="0" applyFont="1" applyFill="1" applyBorder="1" applyAlignment="1">
      <alignment horizontal="center" vertical="center"/>
    </xf>
    <xf numFmtId="0" fontId="48" fillId="5" borderId="46" xfId="0" applyFont="1" applyFill="1" applyBorder="1" applyAlignment="1">
      <alignment horizontal="center" vertical="center"/>
    </xf>
    <xf numFmtId="0" fontId="48" fillId="5" borderId="31" xfId="0" applyFont="1" applyFill="1" applyBorder="1" applyAlignment="1">
      <alignment horizontal="center"/>
    </xf>
    <xf numFmtId="0" fontId="48" fillId="5" borderId="33" xfId="0" applyFont="1" applyFill="1" applyBorder="1" applyAlignment="1">
      <alignment horizontal="center"/>
    </xf>
    <xf numFmtId="0" fontId="46" fillId="0" borderId="0" xfId="0" applyFont="1" applyAlignment="1">
      <alignment horizontal="center"/>
    </xf>
    <xf numFmtId="0" fontId="47" fillId="3" borderId="3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36" xfId="0" applyFont="1" applyFill="1" applyBorder="1" applyAlignment="1">
      <alignment horizontal="center" vertical="center"/>
    </xf>
    <xf numFmtId="0" fontId="41" fillId="2" borderId="78"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40" fillId="2" borderId="63"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88" xfId="0" applyFont="1" applyFill="1" applyBorder="1" applyAlignment="1">
      <alignment horizontal="center" vertical="center" wrapText="1"/>
    </xf>
    <xf numFmtId="0" fontId="40" fillId="2" borderId="89" xfId="0" applyFont="1" applyFill="1" applyBorder="1" applyAlignment="1">
      <alignment horizontal="center" vertical="center" wrapText="1"/>
    </xf>
    <xf numFmtId="0" fontId="40" fillId="2" borderId="90" xfId="0" applyFont="1" applyFill="1" applyBorder="1" applyAlignment="1">
      <alignment horizontal="center" vertical="center" wrapText="1"/>
    </xf>
    <xf numFmtId="0" fontId="40" fillId="2" borderId="1" xfId="0" applyFont="1" applyFill="1" applyBorder="1" applyAlignment="1">
      <alignment horizontal="justify" vertical="center" wrapText="1"/>
    </xf>
    <xf numFmtId="0" fontId="40" fillId="2" borderId="42" xfId="0" applyFont="1" applyFill="1" applyBorder="1" applyAlignment="1">
      <alignment horizontal="justify" vertical="center" wrapText="1"/>
    </xf>
    <xf numFmtId="0" fontId="41" fillId="2" borderId="37"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4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63" xfId="0"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40" fillId="2" borderId="18" xfId="0" applyFont="1" applyFill="1" applyBorder="1" applyAlignment="1">
      <alignment horizontal="justify" vertical="center" wrapText="1"/>
    </xf>
    <xf numFmtId="0" fontId="40" fillId="2" borderId="63" xfId="0" applyFont="1" applyFill="1" applyBorder="1" applyAlignment="1">
      <alignment horizontal="justify" vertical="center" wrapText="1"/>
    </xf>
    <xf numFmtId="0" fontId="3" fillId="0" borderId="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7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5" borderId="32" xfId="0" applyFill="1" applyBorder="1" applyAlignment="1">
      <alignment horizontal="center"/>
    </xf>
  </cellXfs>
  <cellStyles count="4">
    <cellStyle name="Normal" xfId="0" builtinId="0"/>
    <cellStyle name="Normal 2" xfId="2"/>
    <cellStyle name="Normal 3" xfId="3"/>
    <cellStyle name="Porcentaje" xfId="1" builtinId="5"/>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TOTAL!$B$4:$B$8</c:f>
            </c:multiLvlStrRef>
          </c:cat>
          <c:val>
            <c:numRef>
              <c:f>TOTAL!$C$4:$C$8</c:f>
            </c:numRef>
          </c:val>
          <c:extLst xmlns:c16r2="http://schemas.microsoft.com/office/drawing/2015/06/char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624095472"/>
        <c:axId val="624095864"/>
      </c:barChart>
      <c:catAx>
        <c:axId val="624095472"/>
        <c:scaling>
          <c:orientation val="minMax"/>
        </c:scaling>
        <c:delete val="0"/>
        <c:axPos val="b"/>
        <c:numFmt formatCode="General" sourceLinked="0"/>
        <c:majorTickMark val="none"/>
        <c:minorTickMark val="none"/>
        <c:tickLblPos val="nextTo"/>
        <c:crossAx val="624095864"/>
        <c:crosses val="autoZero"/>
        <c:auto val="1"/>
        <c:lblAlgn val="ctr"/>
        <c:lblOffset val="100"/>
        <c:noMultiLvlLbl val="0"/>
      </c:catAx>
      <c:valAx>
        <c:axId val="624095864"/>
        <c:scaling>
          <c:orientation val="minMax"/>
        </c:scaling>
        <c:delete val="0"/>
        <c:axPos val="l"/>
        <c:numFmt formatCode="0%" sourceLinked="1"/>
        <c:majorTickMark val="none"/>
        <c:minorTickMark val="none"/>
        <c:tickLblPos val="nextTo"/>
        <c:crossAx val="6240954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0.90909090909090906</c:v>
                </c:pt>
                <c:pt idx="1">
                  <c:v>1</c:v>
                </c:pt>
                <c:pt idx="2">
                  <c:v>0.8</c:v>
                </c:pt>
                <c:pt idx="3">
                  <c:v>0.74710743801652901</c:v>
                </c:pt>
                <c:pt idx="4">
                  <c:v>0.7854141025641026</c:v>
                </c:pt>
              </c:numCache>
            </c:numRef>
          </c:val>
          <c:extLst xmlns:c16r2="http://schemas.microsoft.com/office/drawing/2015/06/char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624096648"/>
        <c:axId val="630723576"/>
      </c:barChart>
      <c:catAx>
        <c:axId val="6240966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723576"/>
        <c:crosses val="autoZero"/>
        <c:auto val="1"/>
        <c:lblAlgn val="ctr"/>
        <c:lblOffset val="100"/>
        <c:noMultiLvlLbl val="0"/>
      </c:catAx>
      <c:valAx>
        <c:axId val="6307235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4096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TOTAL!$B$31</c:f>
              <c:strCache>
                <c:ptCount val="1"/>
                <c:pt idx="0">
                  <c:v>Transparencia y Acc. Info</c:v>
                </c:pt>
              </c:strCache>
            </c:strRef>
          </c:cat>
          <c:val>
            <c:numRef>
              <c:f>TOTAL!$C$31</c:f>
              <c:numCache>
                <c:formatCode>0%</c:formatCode>
                <c:ptCount val="1"/>
                <c:pt idx="0">
                  <c:v>0.7854141025641026</c:v>
                </c:pt>
              </c:numCache>
            </c:numRef>
          </c:val>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TOTAL!$B$31</c:f>
              <c:strCache>
                <c:ptCount val="1"/>
                <c:pt idx="0">
                  <c:v>Transparencia y Acc. Info</c:v>
                </c:pt>
              </c:strCache>
            </c:strRef>
          </c:cat>
          <c:val>
            <c:numRef>
              <c:f>TOTAL!$D$31</c:f>
              <c:numCache>
                <c:formatCode>0%</c:formatCode>
                <c:ptCount val="1"/>
                <c:pt idx="0">
                  <c:v>0.75</c:v>
                </c:pt>
              </c:numCache>
            </c:numRef>
          </c:val>
        </c:ser>
        <c:dLbls>
          <c:showLegendKey val="0"/>
          <c:showVal val="0"/>
          <c:showCatName val="0"/>
          <c:showSerName val="0"/>
          <c:showPercent val="0"/>
          <c:showBubbleSize val="0"/>
        </c:dLbls>
        <c:gapWidth val="164"/>
        <c:overlap val="-22"/>
        <c:axId val="630722008"/>
        <c:axId val="630722792"/>
      </c:barChart>
      <c:catAx>
        <c:axId val="6307220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722792"/>
        <c:crosses val="autoZero"/>
        <c:auto val="1"/>
        <c:lblAlgn val="ctr"/>
        <c:lblOffset val="100"/>
        <c:noMultiLvlLbl val="0"/>
      </c:catAx>
      <c:valAx>
        <c:axId val="6307227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072200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4" name="Gráfico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16"/>
  <sheetViews>
    <sheetView tabSelected="1" topLeftCell="F1" zoomScaleNormal="100" zoomScaleSheetLayoutView="100" workbookViewId="0">
      <selection activeCell="AE22" sqref="AE22"/>
    </sheetView>
  </sheetViews>
  <sheetFormatPr baseColWidth="10" defaultRowHeight="15" x14ac:dyDescent="0.25"/>
  <cols>
    <col min="1" max="1" width="24.7109375" style="39" customWidth="1"/>
    <col min="2" max="2" width="8.85546875" style="1" customWidth="1"/>
    <col min="3" max="3" width="45.7109375" style="1" customWidth="1"/>
    <col min="4" max="4" width="31.7109375" style="1" customWidth="1"/>
    <col min="5" max="5" width="25.85546875" style="1" customWidth="1"/>
    <col min="6" max="6" width="27.140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11.42578125" style="1" hidden="1" customWidth="1"/>
    <col min="14" max="16" width="18.7109375" style="1" hidden="1" customWidth="1"/>
    <col min="17" max="17" width="36.85546875" style="1" hidden="1" customWidth="1"/>
    <col min="18" max="18" width="11.42578125" style="1" customWidth="1"/>
    <col min="19" max="19" width="9.42578125" style="1" customWidth="1"/>
    <col min="20" max="20" width="11.7109375" style="1" customWidth="1"/>
    <col min="21" max="23" width="11.42578125" style="1" customWidth="1"/>
    <col min="24" max="25" width="11.42578125" style="1" hidden="1" customWidth="1"/>
    <col min="26" max="27" width="11.42578125" style="1"/>
    <col min="28" max="28" width="13.28515625" style="1" customWidth="1"/>
    <col min="29" max="29" width="46.42578125" style="1" hidden="1" customWidth="1"/>
    <col min="30" max="30" width="31.85546875" style="212" hidden="1" customWidth="1"/>
    <col min="31" max="31" width="44.7109375" style="212" customWidth="1"/>
    <col min="32" max="16384" width="11.42578125" style="1"/>
  </cols>
  <sheetData>
    <row r="1" spans="1:33" ht="19.5" customHeight="1" x14ac:dyDescent="0.25">
      <c r="A1" s="291" t="s">
        <v>0</v>
      </c>
      <c r="B1" s="291"/>
      <c r="C1" s="291"/>
      <c r="D1" s="291"/>
      <c r="E1" s="291"/>
      <c r="F1" s="291"/>
      <c r="G1" s="291"/>
      <c r="H1" s="291"/>
      <c r="I1" s="291"/>
      <c r="J1" s="291"/>
      <c r="K1" s="291"/>
      <c r="L1" s="291"/>
      <c r="M1" s="291"/>
      <c r="N1" s="291"/>
      <c r="O1" s="291"/>
      <c r="P1" s="291"/>
      <c r="Q1" s="291"/>
    </row>
    <row r="2" spans="1:33" ht="15.75" x14ac:dyDescent="0.25">
      <c r="A2" s="292" t="s">
        <v>1</v>
      </c>
      <c r="B2" s="293"/>
      <c r="C2" s="293"/>
      <c r="D2" s="293"/>
      <c r="E2" s="293"/>
      <c r="F2" s="293"/>
      <c r="G2" s="293"/>
      <c r="H2" s="294" t="s">
        <v>2</v>
      </c>
      <c r="I2" s="294"/>
      <c r="J2" s="294"/>
      <c r="K2" s="294"/>
      <c r="L2" s="294"/>
      <c r="M2" s="294"/>
      <c r="N2" s="294"/>
      <c r="O2" s="294"/>
      <c r="P2" s="294"/>
      <c r="Q2" s="295"/>
      <c r="R2" s="302" t="s">
        <v>291</v>
      </c>
      <c r="S2" s="303"/>
      <c r="T2" s="302" t="s">
        <v>292</v>
      </c>
      <c r="U2" s="303"/>
      <c r="V2" s="302" t="s">
        <v>293</v>
      </c>
      <c r="W2" s="303"/>
      <c r="X2" s="302" t="s">
        <v>294</v>
      </c>
      <c r="Y2" s="303"/>
      <c r="Z2" s="300" t="s">
        <v>297</v>
      </c>
      <c r="AA2" s="300" t="s">
        <v>14</v>
      </c>
      <c r="AB2" s="287" t="s">
        <v>298</v>
      </c>
      <c r="AC2" s="287" t="s">
        <v>309</v>
      </c>
      <c r="AD2" s="287" t="s">
        <v>354</v>
      </c>
      <c r="AE2" s="287" t="s">
        <v>404</v>
      </c>
    </row>
    <row r="3" spans="1:33" ht="30.75" thickBot="1" x14ac:dyDescent="0.3">
      <c r="A3" s="2" t="s">
        <v>3</v>
      </c>
      <c r="B3" s="296" t="s">
        <v>4</v>
      </c>
      <c r="C3" s="297"/>
      <c r="D3" s="3" t="s">
        <v>5</v>
      </c>
      <c r="E3" s="4" t="s">
        <v>6</v>
      </c>
      <c r="F3" s="5" t="s">
        <v>7</v>
      </c>
      <c r="G3" s="6" t="s">
        <v>8</v>
      </c>
      <c r="H3" s="7" t="s">
        <v>9</v>
      </c>
      <c r="I3" s="8" t="s">
        <v>10</v>
      </c>
      <c r="J3" s="9" t="s">
        <v>11</v>
      </c>
      <c r="K3" s="10" t="s">
        <v>12</v>
      </c>
      <c r="L3" s="9" t="s">
        <v>13</v>
      </c>
      <c r="M3" s="10" t="s">
        <v>14</v>
      </c>
      <c r="N3" s="10" t="s">
        <v>15</v>
      </c>
      <c r="O3" s="10" t="s">
        <v>16</v>
      </c>
      <c r="P3" s="10" t="s">
        <v>17</v>
      </c>
      <c r="Q3" s="10" t="s">
        <v>18</v>
      </c>
      <c r="R3" s="187" t="s">
        <v>295</v>
      </c>
      <c r="S3" s="187" t="s">
        <v>296</v>
      </c>
      <c r="T3" s="187" t="s">
        <v>295</v>
      </c>
      <c r="U3" s="187" t="s">
        <v>296</v>
      </c>
      <c r="V3" s="187" t="s">
        <v>295</v>
      </c>
      <c r="W3" s="187" t="s">
        <v>296</v>
      </c>
      <c r="X3" s="187" t="s">
        <v>295</v>
      </c>
      <c r="Y3" s="187" t="s">
        <v>296</v>
      </c>
      <c r="Z3" s="301"/>
      <c r="AA3" s="301"/>
      <c r="AB3" s="288"/>
      <c r="AC3" s="288"/>
      <c r="AD3" s="288"/>
      <c r="AE3" s="288"/>
    </row>
    <row r="4" spans="1:33" ht="120" customHeight="1"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181"/>
      <c r="R4" s="184"/>
      <c r="S4" s="185">
        <v>0</v>
      </c>
      <c r="T4" s="184">
        <v>1</v>
      </c>
      <c r="U4" s="185">
        <v>1</v>
      </c>
      <c r="V4" s="184"/>
      <c r="W4" s="185">
        <v>0</v>
      </c>
      <c r="X4" s="184"/>
      <c r="Y4" s="185">
        <v>0</v>
      </c>
      <c r="Z4" s="184">
        <f t="shared" ref="Z4:Z14" si="0">R4+T4+V4+X4</f>
        <v>1</v>
      </c>
      <c r="AA4" s="184">
        <f t="shared" ref="AA4:AA14" si="1">S4+U4+W4+Y4</f>
        <v>1</v>
      </c>
      <c r="AB4" s="186">
        <f>Z4/AA4</f>
        <v>1</v>
      </c>
      <c r="AC4" s="186"/>
      <c r="AD4" s="205" t="s">
        <v>391</v>
      </c>
      <c r="AE4" s="202" t="s">
        <v>426</v>
      </c>
    </row>
    <row r="5" spans="1:33" ht="129.75" customHeight="1" x14ac:dyDescent="0.25">
      <c r="A5" s="289" t="s">
        <v>25</v>
      </c>
      <c r="B5" s="21" t="s">
        <v>26</v>
      </c>
      <c r="C5" s="22" t="s">
        <v>27</v>
      </c>
      <c r="D5" s="22" t="s">
        <v>28</v>
      </c>
      <c r="E5" s="13" t="s">
        <v>29</v>
      </c>
      <c r="F5" s="23" t="s">
        <v>30</v>
      </c>
      <c r="G5" s="16">
        <v>43174</v>
      </c>
      <c r="H5" s="24"/>
      <c r="I5" s="25"/>
      <c r="J5" s="25"/>
      <c r="K5" s="25"/>
      <c r="L5" s="26">
        <f t="shared" ref="L5:L14" si="2">SUM(H5:K5)</f>
        <v>0</v>
      </c>
      <c r="M5" s="27">
        <v>1</v>
      </c>
      <c r="N5" s="26">
        <v>8.3299999999999999E-2</v>
      </c>
      <c r="O5" s="26">
        <f t="shared" ref="O5:O14" si="3">L5/M5</f>
        <v>0</v>
      </c>
      <c r="P5" s="26">
        <f t="shared" ref="P5:P13" si="4">O5*N5</f>
        <v>0</v>
      </c>
      <c r="Q5" s="182"/>
      <c r="R5" s="184">
        <v>1</v>
      </c>
      <c r="S5" s="185">
        <v>1</v>
      </c>
      <c r="T5" s="184"/>
      <c r="U5" s="185">
        <v>0</v>
      </c>
      <c r="V5" s="184"/>
      <c r="W5" s="185">
        <v>0</v>
      </c>
      <c r="X5" s="184"/>
      <c r="Y5" s="185">
        <v>0</v>
      </c>
      <c r="Z5" s="184">
        <f t="shared" si="0"/>
        <v>1</v>
      </c>
      <c r="AA5" s="184">
        <f t="shared" si="1"/>
        <v>1</v>
      </c>
      <c r="AB5" s="186">
        <f t="shared" ref="AB5:AB14" si="5">Z5/AA5</f>
        <v>1</v>
      </c>
      <c r="AC5" s="203" t="s">
        <v>314</v>
      </c>
      <c r="AD5" s="203"/>
      <c r="AE5" s="202" t="s">
        <v>426</v>
      </c>
    </row>
    <row r="6" spans="1:33" ht="105" x14ac:dyDescent="0.25">
      <c r="A6" s="290"/>
      <c r="B6" s="21" t="s">
        <v>31</v>
      </c>
      <c r="C6" s="22" t="s">
        <v>32</v>
      </c>
      <c r="D6" s="22" t="s">
        <v>33</v>
      </c>
      <c r="E6" s="13" t="s">
        <v>29</v>
      </c>
      <c r="F6" s="28" t="s">
        <v>34</v>
      </c>
      <c r="G6" s="16">
        <v>43179</v>
      </c>
      <c r="H6" s="24"/>
      <c r="I6" s="25"/>
      <c r="J6" s="25"/>
      <c r="K6" s="25"/>
      <c r="L6" s="26">
        <f t="shared" si="2"/>
        <v>0</v>
      </c>
      <c r="M6" s="27">
        <v>1</v>
      </c>
      <c r="N6" s="26">
        <v>8.3299999999999999E-2</v>
      </c>
      <c r="O6" s="26">
        <f t="shared" si="3"/>
        <v>0</v>
      </c>
      <c r="P6" s="26">
        <f t="shared" si="4"/>
        <v>0</v>
      </c>
      <c r="Q6" s="182"/>
      <c r="R6" s="184">
        <v>1</v>
      </c>
      <c r="S6" s="185">
        <v>1</v>
      </c>
      <c r="T6" s="184"/>
      <c r="U6" s="185">
        <v>0</v>
      </c>
      <c r="V6" s="184"/>
      <c r="W6" s="185">
        <v>0</v>
      </c>
      <c r="X6" s="184"/>
      <c r="Y6" s="185">
        <v>0</v>
      </c>
      <c r="Z6" s="184">
        <f t="shared" si="0"/>
        <v>1</v>
      </c>
      <c r="AA6" s="184">
        <f t="shared" si="1"/>
        <v>1</v>
      </c>
      <c r="AB6" s="186">
        <f t="shared" si="5"/>
        <v>1</v>
      </c>
      <c r="AC6" s="13" t="s">
        <v>317</v>
      </c>
      <c r="AD6" s="13"/>
      <c r="AE6" s="202" t="s">
        <v>426</v>
      </c>
    </row>
    <row r="7" spans="1:33" ht="75" x14ac:dyDescent="0.25">
      <c r="A7" s="289" t="s">
        <v>35</v>
      </c>
      <c r="B7" s="21" t="s">
        <v>36</v>
      </c>
      <c r="C7" s="22" t="s">
        <v>37</v>
      </c>
      <c r="D7" s="22" t="s">
        <v>38</v>
      </c>
      <c r="E7" s="13" t="s">
        <v>29</v>
      </c>
      <c r="F7" s="28" t="s">
        <v>34</v>
      </c>
      <c r="G7" s="16">
        <v>43174</v>
      </c>
      <c r="H7" s="24"/>
      <c r="I7" s="25"/>
      <c r="J7" s="25"/>
      <c r="K7" s="25"/>
      <c r="L7" s="26">
        <f t="shared" si="2"/>
        <v>0</v>
      </c>
      <c r="M7" s="27">
        <v>1</v>
      </c>
      <c r="N7" s="26">
        <v>8.3299999999999999E-2</v>
      </c>
      <c r="O7" s="26">
        <f t="shared" si="3"/>
        <v>0</v>
      </c>
      <c r="P7" s="26">
        <f t="shared" si="4"/>
        <v>0</v>
      </c>
      <c r="Q7" s="182"/>
      <c r="R7" s="184">
        <v>1</v>
      </c>
      <c r="S7" s="185">
        <v>1</v>
      </c>
      <c r="T7" s="184"/>
      <c r="U7" s="185">
        <v>0</v>
      </c>
      <c r="V7" s="184"/>
      <c r="W7" s="185">
        <v>0</v>
      </c>
      <c r="X7" s="184"/>
      <c r="Y7" s="185">
        <v>0</v>
      </c>
      <c r="Z7" s="184">
        <f t="shared" si="0"/>
        <v>1</v>
      </c>
      <c r="AA7" s="184">
        <f t="shared" si="1"/>
        <v>1</v>
      </c>
      <c r="AB7" s="186">
        <f t="shared" si="5"/>
        <v>1</v>
      </c>
      <c r="AC7" s="13" t="s">
        <v>316</v>
      </c>
      <c r="AD7" s="13"/>
      <c r="AE7" s="202" t="s">
        <v>426</v>
      </c>
    </row>
    <row r="8" spans="1:33" ht="75" x14ac:dyDescent="0.25">
      <c r="A8" s="290"/>
      <c r="B8" s="21" t="s">
        <v>39</v>
      </c>
      <c r="C8" s="22" t="s">
        <v>40</v>
      </c>
      <c r="D8" s="22" t="s">
        <v>41</v>
      </c>
      <c r="E8" s="13" t="s">
        <v>29</v>
      </c>
      <c r="F8" s="28" t="s">
        <v>34</v>
      </c>
      <c r="G8" s="16">
        <v>43189</v>
      </c>
      <c r="H8" s="24"/>
      <c r="I8" s="25"/>
      <c r="J8" s="25"/>
      <c r="K8" s="25"/>
      <c r="L8" s="26">
        <f t="shared" si="2"/>
        <v>0</v>
      </c>
      <c r="M8" s="27">
        <v>1</v>
      </c>
      <c r="N8" s="26">
        <v>8.3299999999999999E-2</v>
      </c>
      <c r="O8" s="26">
        <f t="shared" si="3"/>
        <v>0</v>
      </c>
      <c r="P8" s="26">
        <f t="shared" si="4"/>
        <v>0</v>
      </c>
      <c r="Q8" s="182"/>
      <c r="R8" s="184">
        <v>1</v>
      </c>
      <c r="S8" s="185">
        <v>1</v>
      </c>
      <c r="T8" s="184"/>
      <c r="U8" s="185">
        <v>0</v>
      </c>
      <c r="V8" s="184"/>
      <c r="W8" s="185">
        <v>0</v>
      </c>
      <c r="X8" s="184"/>
      <c r="Y8" s="185">
        <v>0</v>
      </c>
      <c r="Z8" s="184">
        <f t="shared" si="0"/>
        <v>1</v>
      </c>
      <c r="AA8" s="184">
        <f t="shared" si="1"/>
        <v>1</v>
      </c>
      <c r="AB8" s="186">
        <f t="shared" si="5"/>
        <v>1</v>
      </c>
      <c r="AC8" s="13" t="s">
        <v>315</v>
      </c>
      <c r="AD8" s="13"/>
      <c r="AE8" s="202" t="s">
        <v>426</v>
      </c>
    </row>
    <row r="9" spans="1:33" ht="96.75" customHeight="1" x14ac:dyDescent="0.25">
      <c r="A9" s="289" t="s">
        <v>42</v>
      </c>
      <c r="B9" s="21" t="s">
        <v>43</v>
      </c>
      <c r="C9" s="22" t="s">
        <v>44</v>
      </c>
      <c r="D9" s="22" t="s">
        <v>45</v>
      </c>
      <c r="E9" s="22" t="s">
        <v>46</v>
      </c>
      <c r="F9" s="29" t="s">
        <v>47</v>
      </c>
      <c r="G9" s="30">
        <v>43220</v>
      </c>
      <c r="H9" s="24"/>
      <c r="I9" s="25"/>
      <c r="J9" s="25"/>
      <c r="K9" s="25"/>
      <c r="L9" s="26">
        <f t="shared" si="2"/>
        <v>0</v>
      </c>
      <c r="M9" s="27">
        <v>1</v>
      </c>
      <c r="N9" s="26">
        <v>8.3299999999999999E-2</v>
      </c>
      <c r="O9" s="26">
        <f t="shared" si="3"/>
        <v>0</v>
      </c>
      <c r="P9" s="26">
        <f t="shared" si="4"/>
        <v>0</v>
      </c>
      <c r="Q9" s="182"/>
      <c r="R9" s="184"/>
      <c r="S9" s="185">
        <v>0</v>
      </c>
      <c r="T9" s="184">
        <v>1</v>
      </c>
      <c r="U9" s="185">
        <v>1</v>
      </c>
      <c r="V9" s="184"/>
      <c r="W9" s="185">
        <v>0</v>
      </c>
      <c r="X9" s="184"/>
      <c r="Y9" s="185">
        <v>0</v>
      </c>
      <c r="Z9" s="184">
        <v>1</v>
      </c>
      <c r="AA9" s="184">
        <f t="shared" si="1"/>
        <v>1</v>
      </c>
      <c r="AB9" s="186">
        <f t="shared" si="5"/>
        <v>1</v>
      </c>
      <c r="AC9" s="186"/>
      <c r="AD9" s="202" t="s">
        <v>380</v>
      </c>
      <c r="AE9" s="202" t="s">
        <v>426</v>
      </c>
    </row>
    <row r="10" spans="1:33" ht="120" x14ac:dyDescent="0.25">
      <c r="A10" s="290"/>
      <c r="B10" s="21" t="s">
        <v>48</v>
      </c>
      <c r="C10" s="22" t="s">
        <v>49</v>
      </c>
      <c r="D10" s="22" t="s">
        <v>45</v>
      </c>
      <c r="E10" s="22" t="s">
        <v>46</v>
      </c>
      <c r="F10" s="29" t="s">
        <v>47</v>
      </c>
      <c r="G10" s="30">
        <v>43343</v>
      </c>
      <c r="H10" s="24"/>
      <c r="I10" s="25"/>
      <c r="J10" s="25"/>
      <c r="K10" s="25"/>
      <c r="L10" s="26">
        <f t="shared" si="2"/>
        <v>0</v>
      </c>
      <c r="M10" s="27">
        <v>1</v>
      </c>
      <c r="N10" s="26">
        <v>8.3299999999999999E-2</v>
      </c>
      <c r="O10" s="26">
        <f t="shared" si="3"/>
        <v>0</v>
      </c>
      <c r="P10" s="26">
        <f t="shared" si="4"/>
        <v>0</v>
      </c>
      <c r="Q10" s="182"/>
      <c r="R10" s="184"/>
      <c r="S10" s="185">
        <v>0</v>
      </c>
      <c r="T10" s="184"/>
      <c r="U10" s="185">
        <v>0</v>
      </c>
      <c r="V10" s="184">
        <v>1</v>
      </c>
      <c r="W10" s="185">
        <v>1</v>
      </c>
      <c r="X10" s="184"/>
      <c r="Y10" s="185">
        <v>0</v>
      </c>
      <c r="Z10" s="184">
        <f t="shared" si="0"/>
        <v>1</v>
      </c>
      <c r="AA10" s="184">
        <f t="shared" si="1"/>
        <v>1</v>
      </c>
      <c r="AB10" s="186">
        <f t="shared" si="5"/>
        <v>1</v>
      </c>
      <c r="AC10" s="186"/>
      <c r="AD10" s="186"/>
      <c r="AE10" s="202" t="s">
        <v>426</v>
      </c>
    </row>
    <row r="11" spans="1:33" ht="120" x14ac:dyDescent="0.25">
      <c r="A11" s="290"/>
      <c r="B11" s="21" t="s">
        <v>50</v>
      </c>
      <c r="C11" s="22" t="s">
        <v>51</v>
      </c>
      <c r="D11" s="22" t="s">
        <v>45</v>
      </c>
      <c r="E11" s="22" t="s">
        <v>46</v>
      </c>
      <c r="F11" s="29" t="s">
        <v>47</v>
      </c>
      <c r="G11" s="30">
        <v>43465</v>
      </c>
      <c r="H11" s="24"/>
      <c r="I11" s="25"/>
      <c r="J11" s="25"/>
      <c r="K11" s="25"/>
      <c r="L11" s="26">
        <f t="shared" si="2"/>
        <v>0</v>
      </c>
      <c r="M11" s="27">
        <v>1</v>
      </c>
      <c r="N11" s="26">
        <v>8.3299999999999999E-2</v>
      </c>
      <c r="O11" s="26">
        <f t="shared" si="3"/>
        <v>0</v>
      </c>
      <c r="P11" s="26">
        <f t="shared" si="4"/>
        <v>0</v>
      </c>
      <c r="Q11" s="182"/>
      <c r="R11" s="184"/>
      <c r="S11" s="185">
        <v>0</v>
      </c>
      <c r="T11" s="184"/>
      <c r="U11" s="185">
        <v>0</v>
      </c>
      <c r="V11" s="285">
        <v>1</v>
      </c>
      <c r="W11" s="185">
        <v>0</v>
      </c>
      <c r="X11" s="184"/>
      <c r="Y11" s="185">
        <v>1</v>
      </c>
      <c r="Z11" s="184">
        <f t="shared" si="0"/>
        <v>1</v>
      </c>
      <c r="AA11" s="184">
        <f t="shared" si="1"/>
        <v>1</v>
      </c>
      <c r="AB11" s="186">
        <f t="shared" si="5"/>
        <v>1</v>
      </c>
      <c r="AC11" s="186"/>
      <c r="AD11" s="186"/>
      <c r="AE11" s="202" t="s">
        <v>416</v>
      </c>
    </row>
    <row r="12" spans="1:33" ht="30.75" thickBot="1" x14ac:dyDescent="0.3">
      <c r="A12" s="289" t="s">
        <v>52</v>
      </c>
      <c r="B12" s="21" t="s">
        <v>53</v>
      </c>
      <c r="C12" s="22" t="s">
        <v>54</v>
      </c>
      <c r="D12" s="22" t="s">
        <v>55</v>
      </c>
      <c r="E12" s="31" t="s">
        <v>56</v>
      </c>
      <c r="F12" s="29" t="s">
        <v>57</v>
      </c>
      <c r="G12" s="30">
        <v>43236</v>
      </c>
      <c r="H12" s="24"/>
      <c r="I12" s="25"/>
      <c r="J12" s="25"/>
      <c r="K12" s="25"/>
      <c r="L12" s="26">
        <f t="shared" si="2"/>
        <v>0</v>
      </c>
      <c r="M12" s="27">
        <v>1</v>
      </c>
      <c r="N12" s="26">
        <v>8.3299999999999999E-2</v>
      </c>
      <c r="O12" s="26">
        <f t="shared" si="3"/>
        <v>0</v>
      </c>
      <c r="P12" s="26">
        <f t="shared" si="4"/>
        <v>0</v>
      </c>
      <c r="Q12" s="182"/>
      <c r="R12" s="184"/>
      <c r="S12" s="185">
        <v>0</v>
      </c>
      <c r="T12" s="184">
        <v>1</v>
      </c>
      <c r="U12" s="185">
        <v>1</v>
      </c>
      <c r="V12" s="184"/>
      <c r="W12" s="185">
        <v>0</v>
      </c>
      <c r="X12" s="184"/>
      <c r="Y12" s="185">
        <v>0</v>
      </c>
      <c r="Z12" s="184">
        <f t="shared" si="0"/>
        <v>1</v>
      </c>
      <c r="AA12" s="184">
        <f t="shared" si="1"/>
        <v>1</v>
      </c>
      <c r="AB12" s="186">
        <f t="shared" si="5"/>
        <v>1</v>
      </c>
      <c r="AC12" s="186"/>
      <c r="AD12" s="219"/>
      <c r="AE12" s="202" t="s">
        <v>426</v>
      </c>
    </row>
    <row r="13" spans="1:33" ht="37.5" customHeight="1" x14ac:dyDescent="0.25">
      <c r="A13" s="298"/>
      <c r="B13" s="21" t="s">
        <v>58</v>
      </c>
      <c r="C13" s="22" t="s">
        <v>59</v>
      </c>
      <c r="D13" s="22" t="s">
        <v>55</v>
      </c>
      <c r="E13" s="22" t="s">
        <v>56</v>
      </c>
      <c r="F13" s="29" t="s">
        <v>57</v>
      </c>
      <c r="G13" s="30">
        <v>43357</v>
      </c>
      <c r="H13" s="24"/>
      <c r="I13" s="25"/>
      <c r="J13" s="25"/>
      <c r="K13" s="25"/>
      <c r="L13" s="26">
        <f t="shared" si="2"/>
        <v>0</v>
      </c>
      <c r="M13" s="27">
        <v>1</v>
      </c>
      <c r="N13" s="26">
        <v>8.3299999999999999E-2</v>
      </c>
      <c r="O13" s="26">
        <f t="shared" si="3"/>
        <v>0</v>
      </c>
      <c r="P13" s="26">
        <f t="shared" si="4"/>
        <v>0</v>
      </c>
      <c r="Q13" s="182"/>
      <c r="R13" s="184"/>
      <c r="S13" s="185">
        <v>0</v>
      </c>
      <c r="T13" s="184"/>
      <c r="U13" s="185">
        <v>0</v>
      </c>
      <c r="V13" s="184">
        <v>1</v>
      </c>
      <c r="W13" s="185">
        <v>1</v>
      </c>
      <c r="X13" s="184"/>
      <c r="Y13" s="185">
        <v>0</v>
      </c>
      <c r="Z13" s="184">
        <f t="shared" si="0"/>
        <v>1</v>
      </c>
      <c r="AA13" s="184">
        <f t="shared" si="1"/>
        <v>1</v>
      </c>
      <c r="AB13" s="186">
        <f t="shared" si="5"/>
        <v>1</v>
      </c>
      <c r="AC13" s="186"/>
      <c r="AD13" s="219"/>
      <c r="AE13" s="202" t="s">
        <v>425</v>
      </c>
    </row>
    <row r="14" spans="1:33" ht="37.5" customHeight="1" thickBot="1" x14ac:dyDescent="0.3">
      <c r="A14" s="299"/>
      <c r="B14" s="32" t="s">
        <v>60</v>
      </c>
      <c r="C14" s="31" t="s">
        <v>61</v>
      </c>
      <c r="D14" s="31" t="s">
        <v>55</v>
      </c>
      <c r="E14" s="22" t="s">
        <v>56</v>
      </c>
      <c r="F14" s="33" t="s">
        <v>57</v>
      </c>
      <c r="G14" s="34">
        <v>43481</v>
      </c>
      <c r="H14" s="35"/>
      <c r="I14" s="36"/>
      <c r="J14" s="36"/>
      <c r="K14" s="36"/>
      <c r="L14" s="37">
        <f t="shared" si="2"/>
        <v>0</v>
      </c>
      <c r="M14" s="38">
        <v>1</v>
      </c>
      <c r="N14" s="37">
        <v>8.3299999999999999E-2</v>
      </c>
      <c r="O14" s="37">
        <f t="shared" si="3"/>
        <v>0</v>
      </c>
      <c r="P14" s="37">
        <f>O14*N14</f>
        <v>0</v>
      </c>
      <c r="Q14" s="183"/>
      <c r="R14" s="184"/>
      <c r="S14" s="185">
        <v>0</v>
      </c>
      <c r="T14" s="184"/>
      <c r="U14" s="185">
        <v>0</v>
      </c>
      <c r="V14" s="184"/>
      <c r="W14" s="185">
        <v>0</v>
      </c>
      <c r="X14" s="184"/>
      <c r="Y14" s="185">
        <v>1</v>
      </c>
      <c r="Z14" s="184">
        <f t="shared" si="0"/>
        <v>0</v>
      </c>
      <c r="AA14" s="184">
        <f t="shared" si="1"/>
        <v>1</v>
      </c>
      <c r="AB14" s="186">
        <f t="shared" si="5"/>
        <v>0</v>
      </c>
      <c r="AC14" s="186"/>
      <c r="AD14" s="186"/>
      <c r="AE14" s="186"/>
    </row>
    <row r="15" spans="1:33" x14ac:dyDescent="0.25">
      <c r="AB15" s="199">
        <f>AVERAGE(AB4:AB14)</f>
        <v>0.90909090909090906</v>
      </c>
      <c r="AC15" s="199" t="e">
        <f t="shared" ref="AC15" si="6">AVERAGE(AC4:AC14)</f>
        <v>#DIV/0!</v>
      </c>
      <c r="AD15" s="199"/>
      <c r="AE15" s="199"/>
      <c r="AF15" s="199"/>
    </row>
    <row r="16" spans="1:33" x14ac:dyDescent="0.25">
      <c r="R16" s="208"/>
      <c r="AG16" s="199"/>
    </row>
  </sheetData>
  <autoFilter ref="R3:S16"/>
  <mergeCells count="18">
    <mergeCell ref="A12:A14"/>
    <mergeCell ref="A7:A8"/>
    <mergeCell ref="AA2:AA3"/>
    <mergeCell ref="AB2:AB3"/>
    <mergeCell ref="R2:S2"/>
    <mergeCell ref="T2:U2"/>
    <mergeCell ref="V2:W2"/>
    <mergeCell ref="X2:Y2"/>
    <mergeCell ref="A5:A6"/>
    <mergeCell ref="Z2:Z3"/>
    <mergeCell ref="AD2:AD3"/>
    <mergeCell ref="AC2:AC3"/>
    <mergeCell ref="A9:A11"/>
    <mergeCell ref="AE2:AE3"/>
    <mergeCell ref="A1:Q1"/>
    <mergeCell ref="A2:G2"/>
    <mergeCell ref="H2:Q2"/>
    <mergeCell ref="B3:C3"/>
  </mergeCells>
  <conditionalFormatting sqref="AB6:AB8 AB4:AE4 AB11:AE14 AB9:AD10 AB5:AD5 AE5:AE10">
    <cfRule type="cellIs" dxfId="6"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K243"/>
  <sheetViews>
    <sheetView showGridLines="0" topLeftCell="F7" zoomScale="77" zoomScaleNormal="77" zoomScaleSheetLayoutView="80" workbookViewId="0">
      <selection activeCell="X15" sqref="X15"/>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6" width="13" style="105" customWidth="1"/>
    <col min="17" max="18" width="13" style="105" hidden="1" customWidth="1"/>
    <col min="19" max="21" width="13" style="105" customWidth="1"/>
    <col min="22" max="23" width="52" style="105" hidden="1" customWidth="1"/>
    <col min="24" max="24" width="65.140625" style="43" customWidth="1"/>
    <col min="25" max="37" width="0" style="43" hidden="1" customWidth="1"/>
    <col min="38" max="16384" width="11.42578125" style="43" hidden="1"/>
  </cols>
  <sheetData>
    <row r="1" spans="1:24" ht="6.75" customHeight="1" x14ac:dyDescent="0.2">
      <c r="A1" s="40"/>
      <c r="B1" s="41"/>
      <c r="C1" s="41"/>
      <c r="D1" s="41"/>
      <c r="E1" s="41"/>
      <c r="F1" s="41"/>
      <c r="G1" s="41"/>
      <c r="H1" s="41"/>
      <c r="I1" s="41"/>
      <c r="J1" s="42"/>
      <c r="K1" s="49"/>
      <c r="L1" s="49"/>
      <c r="M1" s="49"/>
      <c r="N1" s="49"/>
      <c r="O1" s="49"/>
      <c r="P1" s="49"/>
      <c r="Q1" s="49"/>
      <c r="R1" s="49"/>
      <c r="S1" s="49"/>
      <c r="T1" s="49"/>
      <c r="U1" s="49"/>
      <c r="V1" s="49"/>
      <c r="W1" s="49"/>
    </row>
    <row r="2" spans="1:24" ht="18.75" customHeight="1" x14ac:dyDescent="0.2">
      <c r="A2" s="331" t="s">
        <v>62</v>
      </c>
      <c r="B2" s="332"/>
      <c r="C2" s="332"/>
      <c r="D2" s="332"/>
      <c r="E2" s="332"/>
      <c r="F2" s="332"/>
      <c r="G2" s="332"/>
      <c r="H2" s="332"/>
      <c r="I2" s="332"/>
      <c r="J2" s="333"/>
      <c r="K2" s="45"/>
      <c r="L2" s="45"/>
      <c r="M2" s="45"/>
      <c r="N2" s="45"/>
      <c r="O2" s="45"/>
      <c r="P2" s="45"/>
      <c r="Q2" s="45"/>
      <c r="R2" s="45"/>
      <c r="S2" s="45"/>
      <c r="T2" s="45"/>
      <c r="U2" s="45"/>
      <c r="V2" s="146"/>
      <c r="W2" s="278"/>
    </row>
    <row r="3" spans="1:24" ht="18.75" customHeight="1" x14ac:dyDescent="0.2">
      <c r="A3" s="44"/>
      <c r="B3" s="45"/>
      <c r="C3" s="45"/>
      <c r="D3" s="45"/>
      <c r="E3" s="45"/>
      <c r="F3" s="45"/>
      <c r="G3" s="45"/>
      <c r="H3" s="45"/>
      <c r="I3" s="45"/>
      <c r="J3" s="46"/>
      <c r="K3" s="45"/>
      <c r="L3" s="45"/>
      <c r="M3" s="45"/>
      <c r="N3" s="45"/>
      <c r="O3" s="45"/>
      <c r="P3" s="45"/>
      <c r="Q3" s="45"/>
      <c r="R3" s="45"/>
      <c r="S3" s="45"/>
      <c r="T3" s="45"/>
      <c r="U3" s="45"/>
      <c r="V3" s="146"/>
      <c r="W3" s="278"/>
    </row>
    <row r="4" spans="1:24" ht="29.25" customHeight="1" x14ac:dyDescent="0.2">
      <c r="A4" s="47"/>
      <c r="B4" s="48" t="s">
        <v>63</v>
      </c>
      <c r="C4" s="334" t="s">
        <v>64</v>
      </c>
      <c r="D4" s="335"/>
      <c r="E4" s="336"/>
      <c r="F4" s="48"/>
      <c r="G4" s="45"/>
      <c r="H4" s="49"/>
      <c r="I4" s="49"/>
      <c r="J4" s="46"/>
      <c r="K4" s="45"/>
      <c r="L4" s="45"/>
      <c r="M4" s="45"/>
      <c r="N4" s="45"/>
      <c r="O4" s="45"/>
      <c r="P4" s="45"/>
      <c r="Q4" s="45"/>
      <c r="R4" s="45"/>
      <c r="S4" s="45"/>
      <c r="T4" s="45"/>
      <c r="U4" s="45"/>
      <c r="V4" s="146"/>
      <c r="W4" s="278"/>
    </row>
    <row r="5" spans="1:24" ht="7.5" customHeight="1" x14ac:dyDescent="0.2">
      <c r="A5" s="50"/>
      <c r="B5" s="51"/>
      <c r="C5" s="51"/>
      <c r="D5" s="51"/>
      <c r="E5" s="51"/>
      <c r="F5" s="51"/>
      <c r="G5" s="51"/>
      <c r="H5" s="51"/>
      <c r="I5" s="51"/>
      <c r="J5" s="52"/>
      <c r="K5" s="51"/>
      <c r="L5" s="51"/>
      <c r="M5" s="51"/>
      <c r="N5" s="51"/>
      <c r="O5" s="51"/>
      <c r="P5" s="51"/>
      <c r="Q5" s="51"/>
      <c r="R5" s="51"/>
      <c r="S5" s="51"/>
      <c r="T5" s="51"/>
      <c r="U5" s="51"/>
      <c r="V5" s="51"/>
      <c r="W5" s="51"/>
    </row>
    <row r="6" spans="1:24" ht="18" customHeight="1" x14ac:dyDescent="0.2">
      <c r="A6" s="47"/>
      <c r="B6" s="53" t="s">
        <v>65</v>
      </c>
      <c r="C6" s="337" t="s">
        <v>66</v>
      </c>
      <c r="D6" s="338"/>
      <c r="E6" s="339"/>
      <c r="F6" s="49"/>
      <c r="G6" s="54" t="s">
        <v>67</v>
      </c>
      <c r="H6" s="55" t="s">
        <v>68</v>
      </c>
      <c r="I6" s="49"/>
      <c r="J6" s="56"/>
      <c r="K6" s="49"/>
      <c r="L6" s="49"/>
      <c r="M6" s="49"/>
      <c r="N6" s="49"/>
      <c r="O6" s="49"/>
      <c r="P6" s="49"/>
      <c r="Q6" s="49"/>
      <c r="R6" s="49"/>
      <c r="S6" s="49"/>
      <c r="T6" s="49"/>
      <c r="U6" s="49"/>
      <c r="V6" s="49"/>
      <c r="W6" s="49"/>
    </row>
    <row r="7" spans="1:24" ht="7.5" customHeight="1" x14ac:dyDescent="0.2">
      <c r="A7" s="57"/>
      <c r="B7" s="58"/>
      <c r="C7" s="58"/>
      <c r="D7" s="58"/>
      <c r="E7" s="58"/>
      <c r="F7" s="59"/>
      <c r="G7" s="59"/>
      <c r="H7" s="59"/>
      <c r="I7" s="60"/>
      <c r="J7" s="61"/>
      <c r="K7" s="188"/>
      <c r="L7" s="188"/>
      <c r="M7" s="188"/>
      <c r="N7" s="188"/>
      <c r="O7" s="188"/>
      <c r="P7" s="188"/>
      <c r="Q7" s="188"/>
      <c r="R7" s="188"/>
      <c r="S7" s="188"/>
      <c r="T7" s="188"/>
      <c r="U7" s="188"/>
      <c r="V7" s="188"/>
      <c r="W7" s="188"/>
    </row>
    <row r="8" spans="1:24" ht="18" customHeight="1" x14ac:dyDescent="0.2">
      <c r="A8" s="47"/>
      <c r="B8" s="53" t="s">
        <v>69</v>
      </c>
      <c r="C8" s="337" t="s">
        <v>70</v>
      </c>
      <c r="D8" s="338"/>
      <c r="E8" s="339"/>
      <c r="F8" s="62"/>
      <c r="G8" s="54" t="s">
        <v>71</v>
      </c>
      <c r="H8" s="55">
        <v>2018</v>
      </c>
      <c r="I8" s="63"/>
      <c r="J8" s="56"/>
      <c r="K8" s="49"/>
      <c r="L8" s="49"/>
      <c r="M8" s="49"/>
      <c r="N8" s="49"/>
      <c r="O8" s="49"/>
      <c r="P8" s="49"/>
      <c r="Q8" s="49"/>
      <c r="R8" s="49"/>
      <c r="S8" s="49"/>
      <c r="T8" s="49"/>
      <c r="U8" s="49"/>
      <c r="V8" s="49"/>
      <c r="W8" s="49"/>
    </row>
    <row r="9" spans="1:24" ht="7.5" customHeight="1" x14ac:dyDescent="0.2">
      <c r="A9" s="64"/>
      <c r="B9" s="65"/>
      <c r="C9" s="65"/>
      <c r="D9" s="65"/>
      <c r="E9" s="65"/>
      <c r="F9" s="62"/>
      <c r="G9" s="49"/>
      <c r="H9" s="54"/>
      <c r="I9" s="63"/>
      <c r="J9" s="56"/>
      <c r="K9" s="49"/>
      <c r="L9" s="49"/>
      <c r="M9" s="49"/>
      <c r="N9" s="49"/>
      <c r="O9" s="49"/>
      <c r="P9" s="49"/>
      <c r="Q9" s="49"/>
      <c r="R9" s="49"/>
      <c r="S9" s="49"/>
      <c r="T9" s="49"/>
      <c r="U9" s="49"/>
      <c r="V9" s="49"/>
      <c r="W9" s="49"/>
    </row>
    <row r="10" spans="1:24" ht="18" customHeight="1" x14ac:dyDescent="0.2">
      <c r="A10" s="47"/>
      <c r="B10" s="66" t="s">
        <v>72</v>
      </c>
      <c r="C10" s="340" t="s">
        <v>73</v>
      </c>
      <c r="D10" s="341"/>
      <c r="E10" s="342"/>
      <c r="F10" s="62"/>
      <c r="G10" s="67"/>
      <c r="H10" s="54"/>
      <c r="I10" s="63"/>
      <c r="J10" s="56"/>
      <c r="K10" s="49"/>
      <c r="L10" s="49"/>
      <c r="M10" s="49"/>
      <c r="N10" s="49"/>
      <c r="O10" s="49"/>
      <c r="P10" s="49"/>
      <c r="Q10" s="49"/>
      <c r="R10" s="49"/>
      <c r="S10" s="49"/>
      <c r="T10" s="49"/>
      <c r="U10" s="49"/>
      <c r="V10" s="49"/>
      <c r="W10" s="49"/>
    </row>
    <row r="11" spans="1:24"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c r="W11" s="70"/>
    </row>
    <row r="12" spans="1:24" ht="18" customHeight="1" thickBot="1" x14ac:dyDescent="0.25">
      <c r="A12" s="321" t="s">
        <v>74</v>
      </c>
      <c r="B12" s="322"/>
      <c r="C12" s="322"/>
      <c r="D12" s="322"/>
      <c r="E12" s="322"/>
      <c r="F12" s="322"/>
      <c r="G12" s="322"/>
      <c r="H12" s="322"/>
      <c r="I12" s="322"/>
      <c r="J12" s="323"/>
      <c r="K12" s="189"/>
      <c r="L12" s="189"/>
      <c r="M12" s="189"/>
      <c r="N12" s="189"/>
      <c r="O12" s="189"/>
      <c r="P12" s="189"/>
      <c r="Q12" s="189"/>
      <c r="R12" s="189"/>
      <c r="S12" s="189"/>
      <c r="T12" s="189"/>
      <c r="U12" s="189"/>
      <c r="V12" s="189"/>
      <c r="W12" s="189"/>
      <c r="X12" s="280"/>
    </row>
    <row r="13" spans="1:24" ht="18" customHeight="1" x14ac:dyDescent="0.25">
      <c r="A13" s="343" t="s">
        <v>75</v>
      </c>
      <c r="B13" s="313" t="s">
        <v>76</v>
      </c>
      <c r="C13" s="311" t="s">
        <v>77</v>
      </c>
      <c r="D13" s="311" t="s">
        <v>78</v>
      </c>
      <c r="E13" s="311" t="s">
        <v>79</v>
      </c>
      <c r="F13" s="313" t="s">
        <v>80</v>
      </c>
      <c r="G13" s="311" t="s">
        <v>81</v>
      </c>
      <c r="H13" s="313" t="s">
        <v>82</v>
      </c>
      <c r="I13" s="313" t="s">
        <v>83</v>
      </c>
      <c r="J13" s="319"/>
      <c r="K13" s="302" t="s">
        <v>291</v>
      </c>
      <c r="L13" s="303"/>
      <c r="M13" s="302" t="s">
        <v>292</v>
      </c>
      <c r="N13" s="303"/>
      <c r="O13" s="302" t="s">
        <v>293</v>
      </c>
      <c r="P13" s="303"/>
      <c r="Q13" s="302" t="s">
        <v>294</v>
      </c>
      <c r="R13" s="303"/>
      <c r="S13" s="315" t="s">
        <v>297</v>
      </c>
      <c r="T13" s="315" t="s">
        <v>14</v>
      </c>
      <c r="U13" s="317" t="s">
        <v>298</v>
      </c>
      <c r="V13" s="287" t="s">
        <v>310</v>
      </c>
      <c r="W13" s="287" t="s">
        <v>355</v>
      </c>
      <c r="X13" s="287" t="s">
        <v>403</v>
      </c>
    </row>
    <row r="14" spans="1:24" ht="48.75" customHeight="1" thickBot="1" x14ac:dyDescent="0.3">
      <c r="A14" s="344"/>
      <c r="B14" s="314"/>
      <c r="C14" s="312"/>
      <c r="D14" s="312"/>
      <c r="E14" s="312"/>
      <c r="F14" s="314"/>
      <c r="G14" s="312"/>
      <c r="H14" s="314"/>
      <c r="I14" s="72" t="s">
        <v>84</v>
      </c>
      <c r="J14" s="73" t="s">
        <v>85</v>
      </c>
      <c r="K14" s="194" t="s">
        <v>295</v>
      </c>
      <c r="L14" s="194" t="s">
        <v>296</v>
      </c>
      <c r="M14" s="194" t="s">
        <v>295</v>
      </c>
      <c r="N14" s="194" t="s">
        <v>296</v>
      </c>
      <c r="O14" s="194" t="s">
        <v>295</v>
      </c>
      <c r="P14" s="194" t="s">
        <v>296</v>
      </c>
      <c r="Q14" s="194" t="s">
        <v>295</v>
      </c>
      <c r="R14" s="194" t="s">
        <v>296</v>
      </c>
      <c r="S14" s="316"/>
      <c r="T14" s="316"/>
      <c r="U14" s="318"/>
      <c r="V14" s="288"/>
      <c r="W14" s="288"/>
      <c r="X14" s="288"/>
    </row>
    <row r="15" spans="1:24" ht="333" customHeight="1" thickBot="1" x14ac:dyDescent="0.25">
      <c r="A15" s="74">
        <v>1</v>
      </c>
      <c r="B15" s="75" t="s">
        <v>86</v>
      </c>
      <c r="C15" s="76" t="s">
        <v>87</v>
      </c>
      <c r="D15" s="76" t="s">
        <v>88</v>
      </c>
      <c r="E15" s="77" t="s">
        <v>89</v>
      </c>
      <c r="F15" s="76" t="s">
        <v>90</v>
      </c>
      <c r="G15" s="77" t="s">
        <v>91</v>
      </c>
      <c r="H15" s="76" t="s">
        <v>92</v>
      </c>
      <c r="I15" s="78">
        <v>43160</v>
      </c>
      <c r="J15" s="193">
        <v>43435</v>
      </c>
      <c r="K15" s="195">
        <v>0.25</v>
      </c>
      <c r="L15" s="196">
        <v>0.25</v>
      </c>
      <c r="M15" s="195">
        <v>0.25</v>
      </c>
      <c r="N15" s="196">
        <v>0.25</v>
      </c>
      <c r="O15" s="195">
        <v>0.5</v>
      </c>
      <c r="P15" s="196">
        <v>0.25</v>
      </c>
      <c r="Q15" s="195"/>
      <c r="R15" s="196">
        <v>0.25</v>
      </c>
      <c r="S15" s="195">
        <f>K15+M15+O15+Q15</f>
        <v>1</v>
      </c>
      <c r="T15" s="195">
        <f t="shared" ref="T15" si="0">L15+N15+P15+R15</f>
        <v>1</v>
      </c>
      <c r="U15" s="186">
        <f>S15/T15</f>
        <v>1</v>
      </c>
      <c r="V15" s="204" t="s">
        <v>321</v>
      </c>
      <c r="W15" s="204" t="s">
        <v>358</v>
      </c>
      <c r="X15" s="204" t="s">
        <v>413</v>
      </c>
    </row>
    <row r="16" spans="1:24" ht="18" customHeight="1" thickBot="1" x14ac:dyDescent="0.25">
      <c r="A16" s="321" t="s">
        <v>93</v>
      </c>
      <c r="B16" s="322"/>
      <c r="C16" s="322"/>
      <c r="D16" s="322"/>
      <c r="E16" s="322"/>
      <c r="F16" s="322"/>
      <c r="G16" s="322"/>
      <c r="H16" s="322"/>
      <c r="I16" s="322"/>
      <c r="J16" s="323"/>
      <c r="K16" s="189"/>
      <c r="L16" s="189"/>
      <c r="M16" s="189"/>
      <c r="N16" s="189"/>
      <c r="O16" s="189"/>
      <c r="P16" s="189"/>
      <c r="Q16" s="189"/>
      <c r="R16" s="189"/>
      <c r="S16" s="189"/>
      <c r="T16" s="189"/>
      <c r="U16" s="189"/>
      <c r="V16" s="189"/>
      <c r="W16" s="189"/>
      <c r="X16" s="189"/>
    </row>
    <row r="17" spans="1:23" ht="36" customHeight="1" x14ac:dyDescent="0.2">
      <c r="A17" s="79">
        <v>1</v>
      </c>
      <c r="B17" s="80" t="s">
        <v>94</v>
      </c>
      <c r="C17" s="81"/>
      <c r="D17" s="81"/>
      <c r="E17" s="80" t="s">
        <v>94</v>
      </c>
      <c r="F17" s="80" t="s">
        <v>94</v>
      </c>
      <c r="G17" s="80" t="s">
        <v>94</v>
      </c>
      <c r="H17" s="80" t="s">
        <v>94</v>
      </c>
      <c r="I17" s="80" t="s">
        <v>94</v>
      </c>
      <c r="J17" s="82" t="s">
        <v>94</v>
      </c>
      <c r="K17" s="209">
        <f>K15</f>
        <v>0.25</v>
      </c>
      <c r="L17" s="190"/>
      <c r="M17" s="190"/>
      <c r="N17" s="190"/>
      <c r="O17" s="190"/>
      <c r="P17" s="190"/>
      <c r="Q17" s="190"/>
      <c r="R17" s="190"/>
      <c r="S17" s="190"/>
      <c r="T17" s="190"/>
      <c r="U17" s="209">
        <f>AVERAGE(U15)</f>
        <v>1</v>
      </c>
      <c r="V17" s="190"/>
      <c r="W17" s="190"/>
    </row>
    <row r="18" spans="1:23"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c r="W18" s="85"/>
    </row>
    <row r="19" spans="1:23" ht="34.5" customHeight="1" x14ac:dyDescent="0.2">
      <c r="A19" s="50"/>
      <c r="B19" s="87" t="s">
        <v>95</v>
      </c>
      <c r="C19" s="324" t="s">
        <v>96</v>
      </c>
      <c r="D19" s="325"/>
      <c r="E19" s="326"/>
      <c r="F19" s="88"/>
      <c r="G19" s="307" t="s">
        <v>97</v>
      </c>
      <c r="H19" s="308"/>
      <c r="I19" s="327" t="s">
        <v>98</v>
      </c>
      <c r="J19" s="328"/>
      <c r="K19" s="191"/>
      <c r="L19" s="191"/>
      <c r="M19" s="191"/>
      <c r="N19" s="191"/>
      <c r="O19" s="191"/>
      <c r="P19" s="191"/>
      <c r="Q19" s="191"/>
      <c r="R19" s="191"/>
      <c r="S19" s="191"/>
      <c r="T19" s="191"/>
      <c r="U19" s="191"/>
      <c r="V19" s="191"/>
      <c r="W19" s="191"/>
    </row>
    <row r="20" spans="1:23" ht="3" customHeight="1" x14ac:dyDescent="0.2">
      <c r="A20" s="50"/>
      <c r="B20" s="89"/>
      <c r="C20" s="89"/>
      <c r="D20" s="89"/>
      <c r="E20" s="89"/>
      <c r="F20" s="90"/>
      <c r="G20" s="90"/>
      <c r="H20" s="90"/>
      <c r="I20" s="91"/>
      <c r="J20" s="92"/>
      <c r="K20" s="91"/>
      <c r="L20" s="91"/>
      <c r="M20" s="91"/>
      <c r="N20" s="91"/>
      <c r="O20" s="91"/>
      <c r="P20" s="91"/>
      <c r="Q20" s="91"/>
      <c r="R20" s="91"/>
      <c r="S20" s="91"/>
      <c r="T20" s="91"/>
      <c r="U20" s="91"/>
      <c r="V20" s="91"/>
      <c r="W20" s="91"/>
    </row>
    <row r="21" spans="1:23" ht="40.5" customHeight="1" x14ac:dyDescent="0.2">
      <c r="A21" s="93"/>
      <c r="B21" s="87" t="s">
        <v>99</v>
      </c>
      <c r="C21" s="304" t="s">
        <v>100</v>
      </c>
      <c r="D21" s="305"/>
      <c r="E21" s="306"/>
      <c r="F21" s="88"/>
      <c r="G21" s="307" t="s">
        <v>101</v>
      </c>
      <c r="H21" s="308"/>
      <c r="I21" s="309"/>
      <c r="J21" s="310"/>
      <c r="K21" s="192"/>
      <c r="L21" s="192"/>
      <c r="M21" s="192"/>
      <c r="N21" s="192"/>
      <c r="O21" s="192"/>
      <c r="P21" s="192"/>
      <c r="Q21" s="192"/>
      <c r="R21" s="192"/>
      <c r="S21" s="192"/>
      <c r="T21" s="192"/>
      <c r="U21" s="192"/>
      <c r="V21" s="192"/>
      <c r="W21" s="192"/>
    </row>
    <row r="22" spans="1:23"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c r="W22" s="49"/>
    </row>
    <row r="23" spans="1:23" ht="14.25" x14ac:dyDescent="0.2">
      <c r="A23" s="329"/>
      <c r="B23" s="330"/>
      <c r="C23" s="99"/>
      <c r="D23" s="99"/>
      <c r="E23" s="99"/>
      <c r="F23" s="100"/>
      <c r="G23" s="101"/>
      <c r="H23" s="100"/>
      <c r="I23" s="102"/>
      <c r="J23" s="103"/>
      <c r="K23" s="102"/>
      <c r="L23" s="102"/>
      <c r="M23" s="102"/>
      <c r="N23" s="102"/>
      <c r="O23" s="102"/>
      <c r="P23" s="102"/>
      <c r="Q23" s="102"/>
      <c r="R23" s="102"/>
      <c r="S23" s="102"/>
      <c r="T23" s="102"/>
      <c r="U23" s="102"/>
      <c r="V23" s="102"/>
      <c r="W23" s="102"/>
    </row>
    <row r="24" spans="1:23" ht="4.5" customHeight="1" x14ac:dyDescent="0.2">
      <c r="A24" s="47"/>
      <c r="B24" s="49"/>
      <c r="C24" s="49"/>
      <c r="D24" s="49"/>
      <c r="E24" s="49"/>
      <c r="F24" s="49"/>
      <c r="G24" s="49"/>
      <c r="H24" s="49"/>
      <c r="I24" s="49"/>
      <c r="J24" s="56"/>
      <c r="K24" s="49"/>
      <c r="L24" s="49"/>
      <c r="M24" s="49"/>
      <c r="N24" s="49"/>
      <c r="O24" s="49"/>
      <c r="P24" s="49"/>
      <c r="Q24" s="49"/>
      <c r="R24" s="49"/>
      <c r="S24" s="49"/>
      <c r="T24" s="49"/>
      <c r="U24" s="49"/>
      <c r="V24" s="49"/>
      <c r="W24" s="49"/>
    </row>
    <row r="25" spans="1:23" ht="14.25" customHeight="1" x14ac:dyDescent="0.25">
      <c r="A25" s="47"/>
      <c r="B25" s="104"/>
      <c r="E25" s="104"/>
      <c r="F25" s="49"/>
      <c r="G25" s="49"/>
      <c r="H25" s="49"/>
      <c r="I25" s="49"/>
      <c r="J25" s="56"/>
      <c r="K25" s="49"/>
      <c r="L25" s="49"/>
      <c r="M25" s="49"/>
      <c r="N25" s="49"/>
      <c r="O25" s="49"/>
      <c r="P25" s="49"/>
      <c r="Q25" s="49"/>
      <c r="R25" s="49"/>
      <c r="S25" s="49"/>
      <c r="T25" s="49"/>
      <c r="U25" s="49"/>
      <c r="V25" s="49"/>
      <c r="W25" s="49"/>
    </row>
    <row r="26" spans="1:23"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c r="W26" s="109"/>
    </row>
    <row r="27" spans="1:23"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c r="W27" s="109"/>
    </row>
    <row r="28" spans="1:23" s="111" customFormat="1" ht="14.25" customHeight="1" x14ac:dyDescent="0.2">
      <c r="A28" s="106"/>
      <c r="B28" s="320" t="s">
        <v>105</v>
      </c>
      <c r="C28" s="320"/>
      <c r="D28" s="108"/>
      <c r="E28" s="112" t="s">
        <v>106</v>
      </c>
      <c r="F28" s="108"/>
      <c r="G28" s="112" t="s">
        <v>107</v>
      </c>
      <c r="H28" s="109"/>
      <c r="I28" s="109"/>
      <c r="J28" s="110"/>
      <c r="K28" s="109"/>
      <c r="L28" s="109"/>
      <c r="M28" s="109"/>
      <c r="N28" s="109"/>
      <c r="O28" s="109"/>
      <c r="P28" s="109"/>
      <c r="Q28" s="109"/>
      <c r="R28" s="109"/>
      <c r="S28" s="109"/>
      <c r="T28" s="109"/>
      <c r="U28" s="109"/>
      <c r="V28" s="109"/>
      <c r="W28" s="109"/>
    </row>
    <row r="29" spans="1:23"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c r="W29" s="109"/>
    </row>
    <row r="30" spans="1:23"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c r="W30" s="109"/>
    </row>
    <row r="31" spans="1:23"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c r="W31" s="109"/>
    </row>
    <row r="32" spans="1:23" x14ac:dyDescent="0.2">
      <c r="A32" s="47"/>
      <c r="B32" s="49"/>
      <c r="C32" s="49"/>
      <c r="D32" s="49"/>
      <c r="E32" s="49"/>
      <c r="F32" s="49"/>
      <c r="G32" s="49"/>
      <c r="H32" s="49"/>
      <c r="I32" s="49"/>
      <c r="J32" s="56"/>
      <c r="K32" s="49"/>
      <c r="L32" s="49"/>
      <c r="M32" s="49"/>
      <c r="N32" s="49"/>
      <c r="O32" s="49"/>
      <c r="P32" s="49"/>
      <c r="Q32" s="49"/>
      <c r="R32" s="49"/>
      <c r="S32" s="49"/>
      <c r="T32" s="49"/>
      <c r="U32" s="49"/>
      <c r="V32" s="49"/>
      <c r="W32" s="49"/>
    </row>
    <row r="33" spans="1:23" ht="13.5" thickBot="1" x14ac:dyDescent="0.25">
      <c r="A33" s="114"/>
      <c r="B33" s="97"/>
      <c r="C33" s="97"/>
      <c r="D33" s="97"/>
      <c r="E33" s="97"/>
      <c r="F33" s="97"/>
      <c r="G33" s="97"/>
      <c r="H33" s="97"/>
      <c r="I33" s="97"/>
      <c r="J33" s="98"/>
      <c r="K33" s="49"/>
      <c r="L33" s="49"/>
      <c r="M33" s="49"/>
      <c r="N33" s="49"/>
      <c r="O33" s="49"/>
      <c r="P33" s="49"/>
      <c r="Q33" s="49"/>
      <c r="R33" s="49"/>
      <c r="S33" s="49"/>
      <c r="T33" s="49"/>
      <c r="U33" s="49"/>
      <c r="V33" s="49"/>
      <c r="W33" s="49"/>
    </row>
    <row r="34" spans="1:23" x14ac:dyDescent="0.2"/>
    <row r="35" spans="1:23" ht="18" x14ac:dyDescent="0.25">
      <c r="B35" s="115"/>
    </row>
    <row r="36" spans="1:23" ht="18" x14ac:dyDescent="0.25">
      <c r="B36" s="115"/>
      <c r="F36" s="115"/>
    </row>
    <row r="37" spans="1:23" ht="18" x14ac:dyDescent="0.25">
      <c r="F37" s="104"/>
    </row>
    <row r="38" spans="1:23" ht="18" x14ac:dyDescent="0.25">
      <c r="F38" s="115"/>
    </row>
    <row r="39" spans="1:23" x14ac:dyDescent="0.2">
      <c r="F39" s="116"/>
    </row>
    <row r="40" spans="1:23" x14ac:dyDescent="0.2"/>
    <row r="41" spans="1:23" x14ac:dyDescent="0.2"/>
    <row r="42" spans="1:23" ht="18" x14ac:dyDescent="0.25">
      <c r="E42" s="115"/>
      <c r="F42" s="115"/>
    </row>
    <row r="43" spans="1:23" x14ac:dyDescent="0.2">
      <c r="E43" s="116"/>
      <c r="F43" s="116"/>
    </row>
    <row r="44" spans="1:23" x14ac:dyDescent="0.2"/>
    <row r="45" spans="1:23" x14ac:dyDescent="0.2"/>
    <row r="46" spans="1:23" x14ac:dyDescent="0.2"/>
    <row r="47" spans="1:23" x14ac:dyDescent="0.2"/>
    <row r="48" spans="1:2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4">
    <mergeCell ref="S13:S14"/>
    <mergeCell ref="A12:J12"/>
    <mergeCell ref="A2:J2"/>
    <mergeCell ref="C4:E4"/>
    <mergeCell ref="C6:E6"/>
    <mergeCell ref="C8:E8"/>
    <mergeCell ref="C10:E10"/>
    <mergeCell ref="A13:A14"/>
    <mergeCell ref="B13:B14"/>
    <mergeCell ref="C13:C14"/>
    <mergeCell ref="D13:D14"/>
    <mergeCell ref="Q13:R13"/>
    <mergeCell ref="B28:C28"/>
    <mergeCell ref="A16:J16"/>
    <mergeCell ref="C19:E19"/>
    <mergeCell ref="G19:H19"/>
    <mergeCell ref="I19:J19"/>
    <mergeCell ref="A23:B23"/>
    <mergeCell ref="W13:W14"/>
    <mergeCell ref="X13:X14"/>
    <mergeCell ref="V13:V14"/>
    <mergeCell ref="C21:E21"/>
    <mergeCell ref="G21:H21"/>
    <mergeCell ref="I21:J21"/>
    <mergeCell ref="E13:E14"/>
    <mergeCell ref="F13:F14"/>
    <mergeCell ref="T13:T14"/>
    <mergeCell ref="U13:U14"/>
    <mergeCell ref="G13:G14"/>
    <mergeCell ref="H13:H14"/>
    <mergeCell ref="I13:J13"/>
    <mergeCell ref="K13:L13"/>
    <mergeCell ref="M13:N13"/>
    <mergeCell ref="O13:P13"/>
  </mergeCells>
  <conditionalFormatting sqref="U15">
    <cfRule type="cellIs" dxfId="5" priority="2" operator="equal">
      <formula>1</formula>
    </cfRule>
  </conditionalFormatting>
  <conditionalFormatting sqref="V15:X15">
    <cfRule type="cellIs" dxfId="4"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W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6"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15"/>
  <sheetViews>
    <sheetView topLeftCell="E13" zoomScaleNormal="100" zoomScaleSheetLayoutView="80" workbookViewId="0">
      <selection activeCell="R20" sqref="R20"/>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11.42578125" style="1"/>
    <col min="20" max="20" width="14.5703125" style="1" customWidth="1"/>
    <col min="21" max="23" width="11.42578125" style="1" customWidth="1"/>
    <col min="24" max="25" width="11.42578125" style="1" hidden="1" customWidth="1"/>
    <col min="26" max="27" width="11.42578125" style="1"/>
    <col min="28" max="28" width="12.42578125" style="1" customWidth="1"/>
    <col min="29" max="30" width="45.85546875" style="1" hidden="1" customWidth="1"/>
    <col min="31" max="31" width="51.85546875" style="212" customWidth="1"/>
    <col min="32" max="16384" width="11.42578125" style="1"/>
  </cols>
  <sheetData>
    <row r="1" spans="1:34" ht="19.5" customHeight="1" thickBot="1" x14ac:dyDescent="0.3">
      <c r="A1" s="345" t="s">
        <v>108</v>
      </c>
      <c r="B1" s="345"/>
      <c r="C1" s="345"/>
      <c r="D1" s="345"/>
      <c r="E1" s="345"/>
      <c r="F1" s="345"/>
      <c r="G1" s="345"/>
      <c r="H1" s="345"/>
      <c r="I1" s="345"/>
      <c r="J1" s="345"/>
      <c r="K1" s="345"/>
      <c r="L1" s="345"/>
      <c r="M1" s="345"/>
      <c r="N1" s="345"/>
      <c r="O1" s="345"/>
      <c r="P1" s="345"/>
      <c r="Q1" s="345"/>
    </row>
    <row r="2" spans="1:34" ht="16.5" customHeight="1" thickBot="1" x14ac:dyDescent="0.3">
      <c r="A2" s="292" t="s">
        <v>109</v>
      </c>
      <c r="B2" s="292"/>
      <c r="C2" s="292"/>
      <c r="D2" s="292"/>
      <c r="E2" s="292"/>
      <c r="F2" s="292"/>
      <c r="G2" s="292"/>
      <c r="H2" s="346" t="s">
        <v>2</v>
      </c>
      <c r="I2" s="346"/>
      <c r="J2" s="346"/>
      <c r="K2" s="346"/>
      <c r="L2" s="346"/>
      <c r="M2" s="346"/>
      <c r="N2" s="346"/>
      <c r="O2" s="346"/>
      <c r="P2" s="346"/>
      <c r="Q2" s="347"/>
      <c r="R2" s="302" t="s">
        <v>291</v>
      </c>
      <c r="S2" s="303"/>
      <c r="T2" s="302" t="s">
        <v>292</v>
      </c>
      <c r="U2" s="303"/>
      <c r="V2" s="302" t="s">
        <v>293</v>
      </c>
      <c r="W2" s="303"/>
      <c r="X2" s="302" t="s">
        <v>294</v>
      </c>
      <c r="Y2" s="303"/>
      <c r="Z2" s="300" t="s">
        <v>297</v>
      </c>
      <c r="AA2" s="300" t="s">
        <v>14</v>
      </c>
      <c r="AB2" s="287" t="s">
        <v>298</v>
      </c>
      <c r="AC2" s="287" t="s">
        <v>311</v>
      </c>
      <c r="AD2" s="287" t="s">
        <v>356</v>
      </c>
      <c r="AE2" s="287" t="s">
        <v>401</v>
      </c>
    </row>
    <row r="3" spans="1:34" ht="35.25" customHeight="1" thickBot="1" x14ac:dyDescent="0.3">
      <c r="A3" s="117" t="s">
        <v>110</v>
      </c>
      <c r="B3" s="348" t="s">
        <v>111</v>
      </c>
      <c r="C3" s="348"/>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187" t="s">
        <v>295</v>
      </c>
      <c r="S3" s="187" t="s">
        <v>296</v>
      </c>
      <c r="T3" s="187" t="s">
        <v>295</v>
      </c>
      <c r="U3" s="187" t="s">
        <v>296</v>
      </c>
      <c r="V3" s="187" t="s">
        <v>295</v>
      </c>
      <c r="W3" s="187" t="s">
        <v>296</v>
      </c>
      <c r="X3" s="187" t="s">
        <v>295</v>
      </c>
      <c r="Y3" s="187" t="s">
        <v>296</v>
      </c>
      <c r="Z3" s="301"/>
      <c r="AA3" s="301"/>
      <c r="AB3" s="288"/>
      <c r="AC3" s="288"/>
      <c r="AD3" s="288"/>
      <c r="AE3" s="288"/>
    </row>
    <row r="4" spans="1:34" ht="100.5" customHeight="1" x14ac:dyDescent="0.25">
      <c r="A4" s="349" t="s">
        <v>114</v>
      </c>
      <c r="B4" s="124" t="s">
        <v>20</v>
      </c>
      <c r="C4" s="125" t="s">
        <v>115</v>
      </c>
      <c r="D4" s="126" t="s">
        <v>116</v>
      </c>
      <c r="E4" s="126" t="s">
        <v>117</v>
      </c>
      <c r="F4" s="127" t="s">
        <v>118</v>
      </c>
      <c r="G4" s="128">
        <v>43296</v>
      </c>
      <c r="H4" s="129"/>
      <c r="I4" s="130"/>
      <c r="J4" s="130"/>
      <c r="K4" s="130"/>
      <c r="L4" s="131">
        <f>SUM(H4:K4)</f>
        <v>0</v>
      </c>
      <c r="M4" s="131">
        <v>1</v>
      </c>
      <c r="N4" s="131">
        <v>0.1111</v>
      </c>
      <c r="O4" s="131">
        <f>L4/M4</f>
        <v>0</v>
      </c>
      <c r="P4" s="131">
        <f>N4*O4</f>
        <v>0</v>
      </c>
      <c r="Q4" s="132"/>
      <c r="R4" s="184"/>
      <c r="S4" s="185">
        <v>0</v>
      </c>
      <c r="T4" s="184"/>
      <c r="U4" s="185">
        <v>0</v>
      </c>
      <c r="V4" s="184">
        <v>1</v>
      </c>
      <c r="W4" s="185">
        <v>1</v>
      </c>
      <c r="X4" s="184"/>
      <c r="Y4" s="185">
        <v>0</v>
      </c>
      <c r="Z4" s="184">
        <f>R4+T4+V4+X4</f>
        <v>1</v>
      </c>
      <c r="AA4" s="184">
        <f>S4+U4+W4+Y4</f>
        <v>1</v>
      </c>
      <c r="AB4" s="186">
        <f>Z4/AA4</f>
        <v>1</v>
      </c>
      <c r="AC4" s="186"/>
      <c r="AD4" s="202"/>
      <c r="AE4" s="202" t="s">
        <v>414</v>
      </c>
      <c r="AF4" s="208">
        <f>(S4+U4+W4)/AA4</f>
        <v>1</v>
      </c>
    </row>
    <row r="5" spans="1:34" ht="105" customHeight="1" x14ac:dyDescent="0.25">
      <c r="A5" s="349"/>
      <c r="B5" s="124" t="s">
        <v>119</v>
      </c>
      <c r="C5" s="125" t="s">
        <v>120</v>
      </c>
      <c r="D5" s="126" t="s">
        <v>121</v>
      </c>
      <c r="E5" s="126" t="s">
        <v>122</v>
      </c>
      <c r="F5" s="127" t="s">
        <v>123</v>
      </c>
      <c r="G5" s="128" t="s">
        <v>124</v>
      </c>
      <c r="H5" s="133"/>
      <c r="I5" s="134"/>
      <c r="J5" s="134"/>
      <c r="K5" s="134"/>
      <c r="L5" s="135">
        <f t="shared" ref="L5:L13" si="0">SUM(H5:K5)</f>
        <v>0</v>
      </c>
      <c r="M5" s="135">
        <v>1</v>
      </c>
      <c r="N5" s="135">
        <v>0.1111</v>
      </c>
      <c r="O5" s="135">
        <f t="shared" ref="O5:O13" si="1">L5/M5</f>
        <v>0</v>
      </c>
      <c r="P5" s="135">
        <f t="shared" ref="P5:P13" si="2">N5*O5</f>
        <v>0</v>
      </c>
      <c r="Q5" s="136"/>
      <c r="R5" s="186">
        <v>0.25</v>
      </c>
      <c r="S5" s="197">
        <v>0.25</v>
      </c>
      <c r="T5" s="186">
        <v>0.25</v>
      </c>
      <c r="U5" s="197">
        <v>0.25</v>
      </c>
      <c r="V5" s="186">
        <v>0.5</v>
      </c>
      <c r="W5" s="197">
        <v>0.25</v>
      </c>
      <c r="X5" s="186"/>
      <c r="Y5" s="197">
        <v>0.25</v>
      </c>
      <c r="Z5" s="186">
        <f t="shared" ref="Z5:Z13" si="3">R5+T5+V5+X5</f>
        <v>1</v>
      </c>
      <c r="AA5" s="186">
        <f t="shared" ref="AA5:AA13" si="4">S5+U5+W5+Y5</f>
        <v>1</v>
      </c>
      <c r="AB5" s="186">
        <f t="shared" ref="AB5:AB13" si="5">Z5/AA5</f>
        <v>1</v>
      </c>
      <c r="AC5" s="202" t="s">
        <v>318</v>
      </c>
      <c r="AD5" s="202" t="s">
        <v>381</v>
      </c>
      <c r="AE5" s="202" t="s">
        <v>417</v>
      </c>
      <c r="AF5" s="208">
        <f t="shared" ref="AF5:AF13" si="6">(S5+U5+W5)/AA5</f>
        <v>0.75</v>
      </c>
    </row>
    <row r="6" spans="1:34" ht="70.5" customHeight="1" x14ac:dyDescent="0.25">
      <c r="A6" s="349"/>
      <c r="B6" s="124" t="s">
        <v>125</v>
      </c>
      <c r="C6" s="125" t="s">
        <v>126</v>
      </c>
      <c r="D6" s="126" t="s">
        <v>127</v>
      </c>
      <c r="E6" s="126" t="s">
        <v>128</v>
      </c>
      <c r="F6" s="127" t="s">
        <v>129</v>
      </c>
      <c r="G6" s="128">
        <v>43311</v>
      </c>
      <c r="H6" s="133"/>
      <c r="I6" s="134"/>
      <c r="J6" s="134"/>
      <c r="K6" s="134"/>
      <c r="L6" s="135"/>
      <c r="M6" s="135"/>
      <c r="N6" s="135"/>
      <c r="O6" s="135"/>
      <c r="P6" s="135"/>
      <c r="Q6" s="136"/>
      <c r="R6" s="184"/>
      <c r="S6" s="185">
        <v>0</v>
      </c>
      <c r="T6" s="184"/>
      <c r="U6" s="185">
        <v>0</v>
      </c>
      <c r="V6" s="184">
        <v>1</v>
      </c>
      <c r="W6" s="185">
        <v>1</v>
      </c>
      <c r="X6" s="184"/>
      <c r="Y6" s="185">
        <v>0</v>
      </c>
      <c r="Z6" s="184">
        <f t="shared" si="3"/>
        <v>1</v>
      </c>
      <c r="AA6" s="184">
        <f t="shared" si="4"/>
        <v>1</v>
      </c>
      <c r="AB6" s="186">
        <f t="shared" si="5"/>
        <v>1</v>
      </c>
      <c r="AC6" s="202"/>
      <c r="AD6" s="202"/>
      <c r="AE6" s="202" t="s">
        <v>427</v>
      </c>
      <c r="AF6" s="208">
        <f t="shared" si="6"/>
        <v>1</v>
      </c>
    </row>
    <row r="7" spans="1:34" ht="54.75" customHeight="1" x14ac:dyDescent="0.25">
      <c r="A7" s="349"/>
      <c r="B7" s="124" t="s">
        <v>130</v>
      </c>
      <c r="C7" s="125" t="s">
        <v>131</v>
      </c>
      <c r="D7" s="126" t="s">
        <v>132</v>
      </c>
      <c r="E7" s="126" t="s">
        <v>122</v>
      </c>
      <c r="F7" s="127" t="s">
        <v>123</v>
      </c>
      <c r="G7" s="128" t="s">
        <v>124</v>
      </c>
      <c r="H7" s="133"/>
      <c r="I7" s="134"/>
      <c r="J7" s="134"/>
      <c r="K7" s="134"/>
      <c r="L7" s="135">
        <f t="shared" si="0"/>
        <v>0</v>
      </c>
      <c r="M7" s="135">
        <v>1</v>
      </c>
      <c r="N7" s="135">
        <v>0.1111</v>
      </c>
      <c r="O7" s="135">
        <f t="shared" si="1"/>
        <v>0</v>
      </c>
      <c r="P7" s="135">
        <f t="shared" si="2"/>
        <v>0</v>
      </c>
      <c r="Q7" s="136"/>
      <c r="R7" s="184">
        <v>1</v>
      </c>
      <c r="S7" s="185">
        <v>1</v>
      </c>
      <c r="T7" s="184">
        <v>0</v>
      </c>
      <c r="U7" s="185">
        <v>0</v>
      </c>
      <c r="V7" s="184"/>
      <c r="W7" s="185">
        <v>0</v>
      </c>
      <c r="X7" s="184"/>
      <c r="Y7" s="185">
        <v>1</v>
      </c>
      <c r="Z7" s="184">
        <f t="shared" si="3"/>
        <v>1</v>
      </c>
      <c r="AA7" s="184">
        <f t="shared" si="4"/>
        <v>2</v>
      </c>
      <c r="AB7" s="186">
        <f t="shared" si="5"/>
        <v>0.5</v>
      </c>
      <c r="AC7" s="202" t="s">
        <v>319</v>
      </c>
      <c r="AD7" s="202" t="s">
        <v>319</v>
      </c>
      <c r="AE7" s="202" t="s">
        <v>418</v>
      </c>
      <c r="AF7" s="208">
        <f t="shared" si="6"/>
        <v>0.5</v>
      </c>
    </row>
    <row r="8" spans="1:34" ht="60" x14ac:dyDescent="0.25">
      <c r="A8" s="349" t="s">
        <v>133</v>
      </c>
      <c r="B8" s="124" t="s">
        <v>26</v>
      </c>
      <c r="C8" s="125" t="s">
        <v>134</v>
      </c>
      <c r="D8" s="126" t="s">
        <v>135</v>
      </c>
      <c r="E8" s="126" t="s">
        <v>122</v>
      </c>
      <c r="F8" s="127" t="s">
        <v>123</v>
      </c>
      <c r="G8" s="128" t="s">
        <v>124</v>
      </c>
      <c r="H8" s="137"/>
      <c r="I8" s="134"/>
      <c r="J8" s="134"/>
      <c r="K8" s="138"/>
      <c r="L8" s="135">
        <f t="shared" si="0"/>
        <v>0</v>
      </c>
      <c r="M8" s="135">
        <v>1</v>
      </c>
      <c r="N8" s="135">
        <v>0.1111</v>
      </c>
      <c r="O8" s="135">
        <f t="shared" si="1"/>
        <v>0</v>
      </c>
      <c r="P8" s="135">
        <f t="shared" si="2"/>
        <v>0</v>
      </c>
      <c r="Q8" s="136"/>
      <c r="R8" s="184">
        <v>1</v>
      </c>
      <c r="S8" s="185">
        <v>1</v>
      </c>
      <c r="T8" s="184">
        <v>1</v>
      </c>
      <c r="U8" s="184">
        <v>1</v>
      </c>
      <c r="V8" s="184">
        <v>1</v>
      </c>
      <c r="W8" s="185">
        <v>1</v>
      </c>
      <c r="X8" s="184"/>
      <c r="Y8" s="185"/>
      <c r="Z8" s="184">
        <f t="shared" si="3"/>
        <v>3</v>
      </c>
      <c r="AA8" s="184">
        <f t="shared" si="4"/>
        <v>3</v>
      </c>
      <c r="AB8" s="186">
        <f t="shared" si="5"/>
        <v>1</v>
      </c>
      <c r="AC8" s="202" t="s">
        <v>320</v>
      </c>
      <c r="AD8" s="202" t="s">
        <v>320</v>
      </c>
      <c r="AE8" s="202" t="s">
        <v>419</v>
      </c>
      <c r="AF8" s="208">
        <f t="shared" si="6"/>
        <v>1</v>
      </c>
    </row>
    <row r="9" spans="1:34" ht="81.75" customHeight="1" x14ac:dyDescent="0.25">
      <c r="A9" s="349"/>
      <c r="B9" s="124" t="s">
        <v>31</v>
      </c>
      <c r="C9" s="125" t="s">
        <v>136</v>
      </c>
      <c r="D9" s="126" t="s">
        <v>137</v>
      </c>
      <c r="E9" s="126" t="s">
        <v>138</v>
      </c>
      <c r="F9" s="127" t="s">
        <v>139</v>
      </c>
      <c r="G9" s="128" t="s">
        <v>140</v>
      </c>
      <c r="H9" s="137"/>
      <c r="I9" s="134"/>
      <c r="J9" s="134"/>
      <c r="K9" s="138"/>
      <c r="L9" s="135"/>
      <c r="M9" s="135"/>
      <c r="N9" s="135"/>
      <c r="O9" s="135"/>
      <c r="P9" s="135"/>
      <c r="Q9" s="136"/>
      <c r="R9" s="184"/>
      <c r="S9" s="185">
        <v>0</v>
      </c>
      <c r="T9" s="184"/>
      <c r="U9" s="185">
        <v>0</v>
      </c>
      <c r="V9" s="184"/>
      <c r="W9" s="185">
        <v>0</v>
      </c>
      <c r="X9" s="184"/>
      <c r="Y9" s="185">
        <v>1</v>
      </c>
      <c r="Z9" s="184">
        <f t="shared" si="3"/>
        <v>0</v>
      </c>
      <c r="AA9" s="184">
        <f t="shared" si="4"/>
        <v>1</v>
      </c>
      <c r="AB9" s="186">
        <f t="shared" si="5"/>
        <v>0</v>
      </c>
      <c r="AC9" s="202"/>
      <c r="AD9" s="202"/>
      <c r="AE9" s="202"/>
      <c r="AF9" s="208">
        <f t="shared" si="6"/>
        <v>0</v>
      </c>
    </row>
    <row r="10" spans="1:34" ht="90" x14ac:dyDescent="0.25">
      <c r="A10" s="349"/>
      <c r="B10" s="124" t="s">
        <v>141</v>
      </c>
      <c r="C10" s="125" t="s">
        <v>142</v>
      </c>
      <c r="D10" s="126" t="s">
        <v>143</v>
      </c>
      <c r="E10" s="126" t="s">
        <v>128</v>
      </c>
      <c r="F10" s="127" t="s">
        <v>129</v>
      </c>
      <c r="G10" s="128">
        <v>43189</v>
      </c>
      <c r="H10" s="137"/>
      <c r="I10" s="134"/>
      <c r="J10" s="134"/>
      <c r="K10" s="134"/>
      <c r="L10" s="135">
        <f t="shared" si="0"/>
        <v>0</v>
      </c>
      <c r="M10" s="135">
        <v>1</v>
      </c>
      <c r="N10" s="135">
        <v>0.1111</v>
      </c>
      <c r="O10" s="135">
        <f t="shared" si="1"/>
        <v>0</v>
      </c>
      <c r="P10" s="135">
        <f t="shared" si="2"/>
        <v>0</v>
      </c>
      <c r="Q10" s="136"/>
      <c r="R10" s="184">
        <v>1</v>
      </c>
      <c r="S10" s="185">
        <v>1</v>
      </c>
      <c r="T10" s="184">
        <v>0</v>
      </c>
      <c r="U10" s="185">
        <v>0</v>
      </c>
      <c r="V10" s="184"/>
      <c r="W10" s="185">
        <v>0</v>
      </c>
      <c r="X10" s="184"/>
      <c r="Y10" s="185">
        <v>0</v>
      </c>
      <c r="Z10" s="184">
        <f t="shared" si="3"/>
        <v>1</v>
      </c>
      <c r="AA10" s="184">
        <f t="shared" si="4"/>
        <v>1</v>
      </c>
      <c r="AB10" s="186">
        <f t="shared" si="5"/>
        <v>1</v>
      </c>
      <c r="AC10" s="202" t="s">
        <v>313</v>
      </c>
      <c r="AD10" s="202"/>
      <c r="AE10" s="202" t="s">
        <v>427</v>
      </c>
      <c r="AF10" s="208">
        <f t="shared" si="6"/>
        <v>1</v>
      </c>
    </row>
    <row r="11" spans="1:34" ht="135" x14ac:dyDescent="0.25">
      <c r="A11" s="349" t="s">
        <v>144</v>
      </c>
      <c r="B11" s="124" t="s">
        <v>36</v>
      </c>
      <c r="C11" s="125" t="s">
        <v>145</v>
      </c>
      <c r="D11" s="126" t="s">
        <v>146</v>
      </c>
      <c r="E11" s="126" t="s">
        <v>122</v>
      </c>
      <c r="F11" s="127" t="s">
        <v>147</v>
      </c>
      <c r="G11" s="128" t="s">
        <v>148</v>
      </c>
      <c r="H11" s="137"/>
      <c r="I11" s="134"/>
      <c r="J11" s="134"/>
      <c r="K11" s="134"/>
      <c r="L11" s="135">
        <f t="shared" si="0"/>
        <v>0</v>
      </c>
      <c r="M11" s="135">
        <v>1</v>
      </c>
      <c r="N11" s="135">
        <v>0.1111</v>
      </c>
      <c r="O11" s="135">
        <f t="shared" si="1"/>
        <v>0</v>
      </c>
      <c r="P11" s="135">
        <f t="shared" si="2"/>
        <v>0</v>
      </c>
      <c r="Q11" s="136"/>
      <c r="R11" s="184"/>
      <c r="S11" s="185">
        <v>0</v>
      </c>
      <c r="T11" s="184">
        <v>1</v>
      </c>
      <c r="U11" s="185">
        <v>0</v>
      </c>
      <c r="V11" s="184">
        <v>1</v>
      </c>
      <c r="W11" s="185">
        <v>1</v>
      </c>
      <c r="X11" s="184"/>
      <c r="Y11" s="185">
        <v>1</v>
      </c>
      <c r="Z11" s="184">
        <f t="shared" si="3"/>
        <v>2</v>
      </c>
      <c r="AA11" s="184">
        <f t="shared" si="4"/>
        <v>2</v>
      </c>
      <c r="AB11" s="186">
        <f t="shared" si="5"/>
        <v>1</v>
      </c>
      <c r="AC11" s="186"/>
      <c r="AD11" s="202" t="s">
        <v>382</v>
      </c>
      <c r="AE11" s="202" t="s">
        <v>420</v>
      </c>
      <c r="AF11" s="208">
        <f t="shared" si="6"/>
        <v>0.5</v>
      </c>
    </row>
    <row r="12" spans="1:34" ht="409.5" x14ac:dyDescent="0.25">
      <c r="A12" s="294"/>
      <c r="B12" s="124" t="s">
        <v>39</v>
      </c>
      <c r="C12" s="125" t="s">
        <v>149</v>
      </c>
      <c r="D12" s="126" t="s">
        <v>150</v>
      </c>
      <c r="E12" s="126" t="s">
        <v>122</v>
      </c>
      <c r="F12" s="127" t="s">
        <v>147</v>
      </c>
      <c r="G12" s="126" t="s">
        <v>148</v>
      </c>
      <c r="H12" s="137"/>
      <c r="I12" s="134"/>
      <c r="J12" s="134"/>
      <c r="K12" s="134"/>
      <c r="L12" s="135">
        <f t="shared" si="0"/>
        <v>0</v>
      </c>
      <c r="M12" s="135">
        <v>1</v>
      </c>
      <c r="N12" s="135">
        <v>0.1111</v>
      </c>
      <c r="O12" s="135">
        <f t="shared" si="1"/>
        <v>0</v>
      </c>
      <c r="P12" s="135">
        <f t="shared" si="2"/>
        <v>0</v>
      </c>
      <c r="Q12" s="136"/>
      <c r="R12" s="184"/>
      <c r="S12" s="185">
        <v>0</v>
      </c>
      <c r="T12" s="184">
        <v>1</v>
      </c>
      <c r="U12" s="185">
        <v>0</v>
      </c>
      <c r="V12" s="184">
        <v>1</v>
      </c>
      <c r="W12" s="185">
        <v>1</v>
      </c>
      <c r="X12" s="184"/>
      <c r="Y12" s="185">
        <v>1</v>
      </c>
      <c r="Z12" s="184">
        <f t="shared" si="3"/>
        <v>2</v>
      </c>
      <c r="AA12" s="184">
        <f t="shared" si="4"/>
        <v>2</v>
      </c>
      <c r="AB12" s="186">
        <f t="shared" si="5"/>
        <v>1</v>
      </c>
      <c r="AC12" s="186"/>
      <c r="AD12" s="202" t="s">
        <v>383</v>
      </c>
      <c r="AE12" s="202" t="s">
        <v>421</v>
      </c>
      <c r="AF12" s="208">
        <f t="shared" si="6"/>
        <v>0.5</v>
      </c>
    </row>
    <row r="13" spans="1:34" ht="249" customHeight="1" thickBot="1" x14ac:dyDescent="0.3">
      <c r="A13" s="139" t="s">
        <v>151</v>
      </c>
      <c r="B13" s="124" t="s">
        <v>43</v>
      </c>
      <c r="C13" s="125" t="s">
        <v>152</v>
      </c>
      <c r="D13" s="126" t="s">
        <v>153</v>
      </c>
      <c r="E13" s="126" t="s">
        <v>154</v>
      </c>
      <c r="F13" s="127" t="s">
        <v>155</v>
      </c>
      <c r="G13" s="126" t="s">
        <v>156</v>
      </c>
      <c r="H13" s="140"/>
      <c r="I13" s="141"/>
      <c r="J13" s="141"/>
      <c r="K13" s="141"/>
      <c r="L13" s="142">
        <f t="shared" si="0"/>
        <v>0</v>
      </c>
      <c r="M13" s="142">
        <v>1</v>
      </c>
      <c r="N13" s="142">
        <v>0.1111</v>
      </c>
      <c r="O13" s="142">
        <f t="shared" si="1"/>
        <v>0</v>
      </c>
      <c r="P13" s="142">
        <f t="shared" si="2"/>
        <v>0</v>
      </c>
      <c r="Q13" s="143"/>
      <c r="R13" s="184"/>
      <c r="S13" s="185">
        <v>0</v>
      </c>
      <c r="T13" s="184"/>
      <c r="U13" s="185">
        <v>0</v>
      </c>
      <c r="V13" s="184">
        <v>1</v>
      </c>
      <c r="W13" s="185">
        <v>1</v>
      </c>
      <c r="X13" s="184"/>
      <c r="Y13" s="185">
        <v>1</v>
      </c>
      <c r="Z13" s="184">
        <f t="shared" si="3"/>
        <v>1</v>
      </c>
      <c r="AA13" s="184">
        <f t="shared" si="4"/>
        <v>2</v>
      </c>
      <c r="AB13" s="186">
        <f t="shared" si="5"/>
        <v>0.5</v>
      </c>
      <c r="AC13" s="186"/>
      <c r="AD13" s="202"/>
      <c r="AE13" s="202" t="s">
        <v>433</v>
      </c>
      <c r="AF13" s="208">
        <f t="shared" si="6"/>
        <v>0.5</v>
      </c>
    </row>
    <row r="14" spans="1:34" ht="15.75" customHeight="1" x14ac:dyDescent="0.25">
      <c r="P14" s="144">
        <f>SUM(P4:P13)</f>
        <v>0</v>
      </c>
      <c r="AB14" s="199">
        <f>AVERAGE(AB4:AB13)</f>
        <v>0.8</v>
      </c>
      <c r="AC14" s="199"/>
      <c r="AD14" s="199"/>
      <c r="AE14" s="213" t="e">
        <f>AVERAGE(AE5:AE10)*0.25</f>
        <v>#DIV/0!</v>
      </c>
      <c r="AF14" s="208">
        <f>AVERAGE(AF4:AF13)</f>
        <v>0.67500000000000004</v>
      </c>
    </row>
    <row r="15" spans="1:34" x14ac:dyDescent="0.25">
      <c r="A15" s="145"/>
      <c r="AH15" s="199">
        <f>AB14*75%/AF14</f>
        <v>0.88888888888888895</v>
      </c>
    </row>
  </sheetData>
  <autoFilter ref="A3:AH14">
    <filterColumn colId="1" showButton="0"/>
  </autoFilter>
  <mergeCells count="17">
    <mergeCell ref="Z2:Z3"/>
    <mergeCell ref="AD2:AD3"/>
    <mergeCell ref="AE2:AE3"/>
    <mergeCell ref="AC2:AC3"/>
    <mergeCell ref="A11:A12"/>
    <mergeCell ref="A8:A10"/>
    <mergeCell ref="AA2:AA3"/>
    <mergeCell ref="AB2:AB3"/>
    <mergeCell ref="R2:S2"/>
    <mergeCell ref="T2:U2"/>
    <mergeCell ref="V2:W2"/>
    <mergeCell ref="X2:Y2"/>
    <mergeCell ref="A1:Q1"/>
    <mergeCell ref="A2:G2"/>
    <mergeCell ref="H2:Q2"/>
    <mergeCell ref="B3:C3"/>
    <mergeCell ref="A4:A7"/>
  </mergeCells>
  <conditionalFormatting sqref="L4:L13">
    <cfRule type="iconSet" priority="2">
      <iconSet iconSet="3Symbols">
        <cfvo type="percent" val="0"/>
        <cfvo type="percent" val="75"/>
        <cfvo type="percent" val="91"/>
      </iconSet>
    </cfRule>
    <cfRule type="dataBar" priority="3">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AE13">
    <cfRule type="cellIs" dxfId="3" priority="1" operator="equal">
      <formula>1</formula>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42"/>
  <sheetViews>
    <sheetView topLeftCell="E16" zoomScale="80" zoomScaleNormal="80" workbookViewId="0">
      <selection activeCell="S26" sqref="S26"/>
    </sheetView>
  </sheetViews>
  <sheetFormatPr baseColWidth="10" defaultRowHeight="15" x14ac:dyDescent="0.25"/>
  <cols>
    <col min="1" max="1" width="22" style="150" customWidth="1"/>
    <col min="2" max="2" width="4.42578125" style="147" bestFit="1" customWidth="1"/>
    <col min="3" max="3" width="30.42578125" style="147" customWidth="1"/>
    <col min="4" max="4" width="26.5703125" style="147" customWidth="1"/>
    <col min="5" max="5" width="14.85546875" style="147" customWidth="1"/>
    <col min="6" max="6" width="35.85546875" style="149" customWidth="1"/>
    <col min="7" max="7" width="20.42578125" style="149" customWidth="1"/>
    <col min="8" max="8" width="41" style="148" customWidth="1"/>
    <col min="9" max="10" width="11.42578125" style="147"/>
    <col min="11" max="14" width="11.42578125" style="147" customWidth="1"/>
    <col min="15" max="16" width="11.42578125" style="147" hidden="1" customWidth="1"/>
    <col min="17" max="18" width="11.42578125" style="147"/>
    <col min="19" max="19" width="17.140625" style="147" customWidth="1"/>
    <col min="20" max="21" width="54.5703125" style="147" hidden="1" customWidth="1"/>
    <col min="22" max="22" width="54.5703125" style="147" customWidth="1"/>
    <col min="23" max="23" width="11.42578125" style="214" customWidth="1"/>
    <col min="24" max="26" width="11.42578125" style="147" customWidth="1"/>
    <col min="27" max="16384" width="11.42578125" style="147"/>
  </cols>
  <sheetData>
    <row r="1" spans="1:24" ht="19.5" thickBot="1" x14ac:dyDescent="0.35">
      <c r="A1" s="368" t="s">
        <v>230</v>
      </c>
      <c r="B1" s="368"/>
      <c r="C1" s="368"/>
      <c r="D1" s="368"/>
      <c r="E1" s="368"/>
      <c r="F1" s="368"/>
      <c r="G1" s="368"/>
      <c r="H1" s="368"/>
      <c r="I1" s="269"/>
      <c r="J1" s="269"/>
      <c r="K1" s="269"/>
      <c r="L1" s="269"/>
      <c r="M1" s="269"/>
      <c r="N1" s="269"/>
      <c r="O1" s="269"/>
      <c r="P1" s="269"/>
      <c r="Q1" s="269"/>
      <c r="R1" s="269"/>
      <c r="S1" s="269"/>
    </row>
    <row r="2" spans="1:24" ht="16.5" thickBot="1" x14ac:dyDescent="0.3">
      <c r="A2" s="369" t="s">
        <v>229</v>
      </c>
      <c r="B2" s="370"/>
      <c r="C2" s="370"/>
      <c r="D2" s="370"/>
      <c r="E2" s="370"/>
      <c r="F2" s="370"/>
      <c r="G2" s="370"/>
      <c r="H2" s="371"/>
      <c r="I2" s="366" t="s">
        <v>291</v>
      </c>
      <c r="J2" s="367"/>
      <c r="K2" s="366" t="s">
        <v>292</v>
      </c>
      <c r="L2" s="367"/>
      <c r="M2" s="366" t="s">
        <v>293</v>
      </c>
      <c r="N2" s="367"/>
      <c r="O2" s="366" t="s">
        <v>294</v>
      </c>
      <c r="P2" s="367"/>
      <c r="Q2" s="364" t="s">
        <v>297</v>
      </c>
      <c r="R2" s="364" t="s">
        <v>14</v>
      </c>
      <c r="S2" s="362" t="s">
        <v>298</v>
      </c>
      <c r="T2" s="350" t="s">
        <v>312</v>
      </c>
      <c r="U2" s="287" t="s">
        <v>357</v>
      </c>
      <c r="V2" s="287" t="s">
        <v>402</v>
      </c>
    </row>
    <row r="3" spans="1:24" ht="34.5" customHeight="1" thickBot="1" x14ac:dyDescent="0.3">
      <c r="A3" s="221" t="s">
        <v>3</v>
      </c>
      <c r="B3" s="376" t="s">
        <v>228</v>
      </c>
      <c r="C3" s="377"/>
      <c r="D3" s="161" t="s">
        <v>5</v>
      </c>
      <c r="E3" s="160" t="s">
        <v>8</v>
      </c>
      <c r="F3" s="159" t="s">
        <v>111</v>
      </c>
      <c r="G3" s="158" t="s">
        <v>227</v>
      </c>
      <c r="H3" s="220" t="s">
        <v>7</v>
      </c>
      <c r="I3" s="270" t="s">
        <v>295</v>
      </c>
      <c r="J3" s="270" t="s">
        <v>296</v>
      </c>
      <c r="K3" s="270" t="s">
        <v>295</v>
      </c>
      <c r="L3" s="270" t="s">
        <v>296</v>
      </c>
      <c r="M3" s="270" t="s">
        <v>295</v>
      </c>
      <c r="N3" s="270" t="s">
        <v>296</v>
      </c>
      <c r="O3" s="270" t="s">
        <v>295</v>
      </c>
      <c r="P3" s="270" t="s">
        <v>296</v>
      </c>
      <c r="Q3" s="365"/>
      <c r="R3" s="365"/>
      <c r="S3" s="363"/>
      <c r="T3" s="350"/>
      <c r="U3" s="288"/>
      <c r="V3" s="288"/>
    </row>
    <row r="4" spans="1:24" ht="238.5" customHeight="1" thickBot="1" x14ac:dyDescent="0.3">
      <c r="A4" s="253" t="s">
        <v>226</v>
      </c>
      <c r="B4" s="254" t="s">
        <v>20</v>
      </c>
      <c r="C4" s="223" t="s">
        <v>225</v>
      </c>
      <c r="D4" s="224" t="s">
        <v>224</v>
      </c>
      <c r="E4" s="225">
        <v>43342</v>
      </c>
      <c r="F4" s="226" t="s">
        <v>223</v>
      </c>
      <c r="G4" s="224" t="s">
        <v>222</v>
      </c>
      <c r="H4" s="227" t="s">
        <v>221</v>
      </c>
      <c r="I4" s="271">
        <v>0.2</v>
      </c>
      <c r="J4" s="272">
        <v>0</v>
      </c>
      <c r="K4" s="273">
        <v>0.3</v>
      </c>
      <c r="L4" s="272">
        <v>0</v>
      </c>
      <c r="M4" s="273">
        <v>0.2</v>
      </c>
      <c r="N4" s="272">
        <v>1</v>
      </c>
      <c r="O4" s="274"/>
      <c r="P4" s="272">
        <v>0</v>
      </c>
      <c r="Q4" s="271">
        <f>I4+K4+M4+O4</f>
        <v>0.7</v>
      </c>
      <c r="R4" s="274">
        <f>J4+L4+N4+P4</f>
        <v>1</v>
      </c>
      <c r="S4" s="271">
        <f>Q4/R4</f>
        <v>0.7</v>
      </c>
      <c r="T4" s="205" t="s">
        <v>322</v>
      </c>
      <c r="U4" s="205" t="s">
        <v>359</v>
      </c>
      <c r="V4" s="205" t="s">
        <v>434</v>
      </c>
      <c r="X4" s="217">
        <f>(J4+L4+N4)/R4</f>
        <v>1</v>
      </c>
    </row>
    <row r="5" spans="1:24" ht="109.5" customHeight="1" x14ac:dyDescent="0.25">
      <c r="A5" s="372" t="s">
        <v>220</v>
      </c>
      <c r="B5" s="255" t="s">
        <v>26</v>
      </c>
      <c r="C5" s="228" t="s">
        <v>219</v>
      </c>
      <c r="D5" s="223" t="s">
        <v>218</v>
      </c>
      <c r="E5" s="229" t="s">
        <v>217</v>
      </c>
      <c r="F5" s="223" t="s">
        <v>216</v>
      </c>
      <c r="G5" s="224" t="s">
        <v>164</v>
      </c>
      <c r="H5" s="227" t="s">
        <v>118</v>
      </c>
      <c r="I5" s="274">
        <v>1</v>
      </c>
      <c r="J5" s="272">
        <v>0</v>
      </c>
      <c r="K5" s="274">
        <v>1</v>
      </c>
      <c r="L5" s="272">
        <v>1</v>
      </c>
      <c r="M5" s="274">
        <v>1</v>
      </c>
      <c r="N5" s="272">
        <v>1</v>
      </c>
      <c r="O5" s="274"/>
      <c r="P5" s="272">
        <v>2</v>
      </c>
      <c r="Q5" s="274">
        <f t="shared" ref="Q5:Q25" si="0">I5+K5+M5+O5</f>
        <v>3</v>
      </c>
      <c r="R5" s="274">
        <f t="shared" ref="R5:R25" si="1">J5+L5+N5+P5</f>
        <v>4</v>
      </c>
      <c r="S5" s="271">
        <f t="shared" ref="S5:S25" si="2">Q5/R5</f>
        <v>0.75</v>
      </c>
      <c r="T5" s="205" t="s">
        <v>323</v>
      </c>
      <c r="U5" s="205" t="s">
        <v>360</v>
      </c>
      <c r="V5" s="205" t="s">
        <v>435</v>
      </c>
      <c r="X5" s="217">
        <f t="shared" ref="X5:X25" si="3">(J5+L5+N5)/R5</f>
        <v>0.5</v>
      </c>
    </row>
    <row r="6" spans="1:24" ht="89.25" customHeight="1" x14ac:dyDescent="0.25">
      <c r="A6" s="373"/>
      <c r="B6" s="375" t="s">
        <v>31</v>
      </c>
      <c r="C6" s="378" t="s">
        <v>393</v>
      </c>
      <c r="D6" s="381" t="s">
        <v>396</v>
      </c>
      <c r="E6" s="222">
        <v>43373</v>
      </c>
      <c r="F6" s="230" t="s">
        <v>215</v>
      </c>
      <c r="G6" s="231" t="s">
        <v>214</v>
      </c>
      <c r="H6" s="232" t="s">
        <v>213</v>
      </c>
      <c r="I6" s="271">
        <v>0.25</v>
      </c>
      <c r="J6" s="272">
        <v>1</v>
      </c>
      <c r="K6" s="271">
        <v>0.25</v>
      </c>
      <c r="L6" s="272">
        <v>0</v>
      </c>
      <c r="M6" s="273">
        <v>0.5</v>
      </c>
      <c r="N6" s="272">
        <v>0</v>
      </c>
      <c r="O6" s="274"/>
      <c r="P6" s="272">
        <v>0</v>
      </c>
      <c r="Q6" s="271">
        <f t="shared" si="0"/>
        <v>1</v>
      </c>
      <c r="R6" s="274">
        <f t="shared" si="1"/>
        <v>1</v>
      </c>
      <c r="S6" s="271">
        <f t="shared" si="2"/>
        <v>1</v>
      </c>
      <c r="T6" s="205" t="s">
        <v>324</v>
      </c>
      <c r="U6" s="205" t="s">
        <v>361</v>
      </c>
      <c r="V6" s="205" t="s">
        <v>436</v>
      </c>
      <c r="W6" s="147">
        <f>I6/J6</f>
        <v>0.25</v>
      </c>
      <c r="X6" s="217">
        <f t="shared" si="3"/>
        <v>1</v>
      </c>
    </row>
    <row r="7" spans="1:24" ht="89.25" customHeight="1" x14ac:dyDescent="0.25">
      <c r="A7" s="373"/>
      <c r="B7" s="375"/>
      <c r="C7" s="379"/>
      <c r="D7" s="382"/>
      <c r="E7" s="222">
        <v>43343</v>
      </c>
      <c r="F7" s="233" t="s">
        <v>407</v>
      </c>
      <c r="G7" s="231" t="s">
        <v>214</v>
      </c>
      <c r="H7" s="232" t="s">
        <v>213</v>
      </c>
      <c r="I7" s="274">
        <v>0</v>
      </c>
      <c r="J7" s="272">
        <v>0</v>
      </c>
      <c r="K7" s="271">
        <v>0</v>
      </c>
      <c r="L7" s="272">
        <v>0</v>
      </c>
      <c r="M7" s="274">
        <v>1</v>
      </c>
      <c r="N7" s="272">
        <v>1</v>
      </c>
      <c r="O7" s="274"/>
      <c r="P7" s="272">
        <v>0</v>
      </c>
      <c r="Q7" s="274">
        <f t="shared" si="0"/>
        <v>1</v>
      </c>
      <c r="R7" s="274">
        <f t="shared" si="1"/>
        <v>1</v>
      </c>
      <c r="S7" s="271">
        <f t="shared" si="2"/>
        <v>1</v>
      </c>
      <c r="T7" s="205" t="s">
        <v>325</v>
      </c>
      <c r="U7" s="205" t="s">
        <v>400</v>
      </c>
      <c r="V7" s="205" t="s">
        <v>436</v>
      </c>
      <c r="W7" s="147"/>
      <c r="X7" s="217">
        <f t="shared" si="3"/>
        <v>1</v>
      </c>
    </row>
    <row r="8" spans="1:24" ht="238.5" customHeight="1" x14ac:dyDescent="0.25">
      <c r="A8" s="373"/>
      <c r="B8" s="375"/>
      <c r="C8" s="379"/>
      <c r="D8" s="382"/>
      <c r="E8" s="222">
        <v>43449</v>
      </c>
      <c r="F8" s="233" t="s">
        <v>394</v>
      </c>
      <c r="G8" s="231" t="s">
        <v>212</v>
      </c>
      <c r="H8" s="232" t="s">
        <v>211</v>
      </c>
      <c r="I8" s="274">
        <v>0</v>
      </c>
      <c r="J8" s="272">
        <v>0</v>
      </c>
      <c r="K8" s="271">
        <v>0.2</v>
      </c>
      <c r="L8" s="272">
        <v>0</v>
      </c>
      <c r="M8" s="273">
        <v>0.5</v>
      </c>
      <c r="N8" s="272">
        <v>0</v>
      </c>
      <c r="O8" s="274"/>
      <c r="P8" s="272">
        <v>1</v>
      </c>
      <c r="Q8" s="274">
        <f t="shared" si="0"/>
        <v>0.7</v>
      </c>
      <c r="R8" s="274">
        <f t="shared" si="1"/>
        <v>1</v>
      </c>
      <c r="S8" s="271">
        <f t="shared" si="2"/>
        <v>0.7</v>
      </c>
      <c r="T8" s="205" t="s">
        <v>326</v>
      </c>
      <c r="U8" s="205" t="s">
        <v>362</v>
      </c>
      <c r="V8" s="205" t="s">
        <v>437</v>
      </c>
      <c r="W8" s="147"/>
      <c r="X8" s="217">
        <f t="shared" si="3"/>
        <v>0</v>
      </c>
    </row>
    <row r="9" spans="1:24" ht="106.5" customHeight="1" x14ac:dyDescent="0.25">
      <c r="A9" s="373"/>
      <c r="B9" s="375"/>
      <c r="C9" s="380"/>
      <c r="D9" s="383"/>
      <c r="E9" s="222">
        <v>43434</v>
      </c>
      <c r="F9" s="233" t="s">
        <v>210</v>
      </c>
      <c r="G9" s="231" t="s">
        <v>160</v>
      </c>
      <c r="H9" s="232" t="s">
        <v>118</v>
      </c>
      <c r="I9" s="271">
        <v>0.25</v>
      </c>
      <c r="J9" s="272">
        <v>0</v>
      </c>
      <c r="K9" s="271">
        <v>0.25</v>
      </c>
      <c r="L9" s="272">
        <v>0</v>
      </c>
      <c r="M9" s="273">
        <v>0.25</v>
      </c>
      <c r="N9" s="272">
        <v>0</v>
      </c>
      <c r="O9" s="274"/>
      <c r="P9" s="272">
        <v>1</v>
      </c>
      <c r="Q9" s="271">
        <f t="shared" si="0"/>
        <v>0.75</v>
      </c>
      <c r="R9" s="274">
        <f t="shared" si="1"/>
        <v>1</v>
      </c>
      <c r="S9" s="271">
        <f t="shared" si="2"/>
        <v>0.75</v>
      </c>
      <c r="T9" s="205" t="s">
        <v>327</v>
      </c>
      <c r="U9" s="205" t="s">
        <v>363</v>
      </c>
      <c r="V9" s="205" t="s">
        <v>438</v>
      </c>
      <c r="X9" s="217">
        <f t="shared" si="3"/>
        <v>0</v>
      </c>
    </row>
    <row r="10" spans="1:24" ht="201.75" customHeight="1" thickBot="1" x14ac:dyDescent="0.3">
      <c r="A10" s="374"/>
      <c r="B10" s="256" t="s">
        <v>141</v>
      </c>
      <c r="C10" s="249" t="s">
        <v>209</v>
      </c>
      <c r="D10" s="249" t="s">
        <v>397</v>
      </c>
      <c r="E10" s="257" t="s">
        <v>208</v>
      </c>
      <c r="F10" s="258" t="s">
        <v>207</v>
      </c>
      <c r="G10" s="259" t="s">
        <v>206</v>
      </c>
      <c r="H10" s="260" t="s">
        <v>205</v>
      </c>
      <c r="I10" s="271">
        <v>0.2</v>
      </c>
      <c r="J10" s="275">
        <v>0</v>
      </c>
      <c r="K10" s="271">
        <v>0.2</v>
      </c>
      <c r="L10" s="275">
        <v>0</v>
      </c>
      <c r="M10" s="271">
        <v>0</v>
      </c>
      <c r="N10" s="275">
        <v>0</v>
      </c>
      <c r="O10" s="271"/>
      <c r="P10" s="275">
        <v>0.8</v>
      </c>
      <c r="Q10" s="271">
        <f t="shared" si="0"/>
        <v>0.4</v>
      </c>
      <c r="R10" s="271">
        <f t="shared" si="1"/>
        <v>0.8</v>
      </c>
      <c r="S10" s="271">
        <f>Q10/R10</f>
        <v>0.5</v>
      </c>
      <c r="T10" s="206" t="s">
        <v>328</v>
      </c>
      <c r="U10" s="206" t="s">
        <v>364</v>
      </c>
      <c r="V10" s="206" t="s">
        <v>447</v>
      </c>
      <c r="X10" s="217">
        <f t="shared" si="3"/>
        <v>0</v>
      </c>
    </row>
    <row r="11" spans="1:24" ht="135" x14ac:dyDescent="0.25">
      <c r="A11" s="353" t="s">
        <v>204</v>
      </c>
      <c r="B11" s="356" t="s">
        <v>36</v>
      </c>
      <c r="C11" s="360" t="s">
        <v>203</v>
      </c>
      <c r="D11" s="358" t="s">
        <v>202</v>
      </c>
      <c r="E11" s="234" t="s">
        <v>299</v>
      </c>
      <c r="F11" s="261" t="s">
        <v>201</v>
      </c>
      <c r="G11" s="235" t="s">
        <v>164</v>
      </c>
      <c r="H11" s="262" t="s">
        <v>118</v>
      </c>
      <c r="I11" s="271">
        <v>0.25</v>
      </c>
      <c r="J11" s="275">
        <v>0.25</v>
      </c>
      <c r="K11" s="271">
        <v>0.25</v>
      </c>
      <c r="L11" s="275">
        <v>0.25</v>
      </c>
      <c r="M11" s="271">
        <v>0.25</v>
      </c>
      <c r="N11" s="275">
        <v>0.25</v>
      </c>
      <c r="O11" s="271"/>
      <c r="P11" s="275">
        <v>0.25</v>
      </c>
      <c r="Q11" s="271">
        <f t="shared" si="0"/>
        <v>0.75</v>
      </c>
      <c r="R11" s="271">
        <f t="shared" si="1"/>
        <v>1</v>
      </c>
      <c r="S11" s="271">
        <f t="shared" si="2"/>
        <v>0.75</v>
      </c>
      <c r="T11" s="205" t="s">
        <v>329</v>
      </c>
      <c r="U11" s="205" t="s">
        <v>365</v>
      </c>
      <c r="V11" s="205" t="s">
        <v>439</v>
      </c>
      <c r="W11" s="147">
        <f>I11/J11</f>
        <v>1</v>
      </c>
      <c r="X11" s="217">
        <f t="shared" si="3"/>
        <v>0.75</v>
      </c>
    </row>
    <row r="12" spans="1:24" ht="103.5" customHeight="1" x14ac:dyDescent="0.25">
      <c r="A12" s="354"/>
      <c r="B12" s="357"/>
      <c r="C12" s="361"/>
      <c r="D12" s="359"/>
      <c r="E12" s="222" t="s">
        <v>200</v>
      </c>
      <c r="F12" s="237" t="s">
        <v>199</v>
      </c>
      <c r="G12" s="236" t="s">
        <v>164</v>
      </c>
      <c r="H12" s="238" t="s">
        <v>118</v>
      </c>
      <c r="I12" s="271">
        <v>0.25</v>
      </c>
      <c r="J12" s="275">
        <v>0</v>
      </c>
      <c r="K12" s="271">
        <v>0.25</v>
      </c>
      <c r="L12" s="275">
        <v>0.5</v>
      </c>
      <c r="M12" s="271">
        <v>0.5</v>
      </c>
      <c r="N12" s="275">
        <v>0.5</v>
      </c>
      <c r="O12" s="271"/>
      <c r="P12" s="275">
        <v>0</v>
      </c>
      <c r="Q12" s="271">
        <f t="shared" si="0"/>
        <v>1</v>
      </c>
      <c r="R12" s="271">
        <f>J12+L12+N12+P12</f>
        <v>1</v>
      </c>
      <c r="S12" s="271">
        <f t="shared" si="2"/>
        <v>1</v>
      </c>
      <c r="T12" s="205" t="s">
        <v>330</v>
      </c>
      <c r="U12" s="205" t="s">
        <v>366</v>
      </c>
      <c r="V12" s="205" t="s">
        <v>440</v>
      </c>
      <c r="X12" s="217">
        <f t="shared" si="3"/>
        <v>1</v>
      </c>
    </row>
    <row r="13" spans="1:24" ht="102.75" customHeight="1" x14ac:dyDescent="0.25">
      <c r="A13" s="354"/>
      <c r="B13" s="357"/>
      <c r="C13" s="361"/>
      <c r="D13" s="359"/>
      <c r="E13" s="222" t="s">
        <v>198</v>
      </c>
      <c r="F13" s="263" t="s">
        <v>197</v>
      </c>
      <c r="G13" s="236" t="s">
        <v>164</v>
      </c>
      <c r="H13" s="238" t="s">
        <v>118</v>
      </c>
      <c r="I13" s="271">
        <v>0.1</v>
      </c>
      <c r="J13" s="275">
        <v>0</v>
      </c>
      <c r="K13" s="271">
        <v>0.2</v>
      </c>
      <c r="L13" s="275">
        <v>0</v>
      </c>
      <c r="M13" s="271">
        <v>0.3</v>
      </c>
      <c r="N13" s="275">
        <v>0</v>
      </c>
      <c r="O13" s="271"/>
      <c r="P13" s="275">
        <v>1</v>
      </c>
      <c r="Q13" s="271">
        <f t="shared" si="0"/>
        <v>0.60000000000000009</v>
      </c>
      <c r="R13" s="271">
        <f t="shared" si="1"/>
        <v>1</v>
      </c>
      <c r="S13" s="271">
        <f t="shared" si="2"/>
        <v>0.60000000000000009</v>
      </c>
      <c r="T13" s="205" t="s">
        <v>331</v>
      </c>
      <c r="U13" s="205" t="s">
        <v>367</v>
      </c>
      <c r="V13" s="205" t="s">
        <v>441</v>
      </c>
      <c r="X13" s="217">
        <f t="shared" si="3"/>
        <v>0</v>
      </c>
    </row>
    <row r="14" spans="1:24" ht="81.75" customHeight="1" x14ac:dyDescent="0.25">
      <c r="A14" s="354"/>
      <c r="B14" s="264" t="s">
        <v>39</v>
      </c>
      <c r="C14" s="236" t="s">
        <v>196</v>
      </c>
      <c r="D14" s="359"/>
      <c r="E14" s="222">
        <v>43464</v>
      </c>
      <c r="F14" s="236" t="s">
        <v>195</v>
      </c>
      <c r="G14" s="236" t="s">
        <v>194</v>
      </c>
      <c r="H14" s="238" t="s">
        <v>184</v>
      </c>
      <c r="I14" s="271">
        <v>0.25</v>
      </c>
      <c r="J14" s="275">
        <v>0</v>
      </c>
      <c r="K14" s="271">
        <v>0.25</v>
      </c>
      <c r="L14" s="275">
        <v>0</v>
      </c>
      <c r="M14" s="271">
        <v>0</v>
      </c>
      <c r="N14" s="275">
        <v>0</v>
      </c>
      <c r="O14" s="271"/>
      <c r="P14" s="275">
        <v>1</v>
      </c>
      <c r="Q14" s="271">
        <f t="shared" si="0"/>
        <v>0.5</v>
      </c>
      <c r="R14" s="271">
        <f t="shared" si="1"/>
        <v>1</v>
      </c>
      <c r="S14" s="271">
        <f t="shared" si="2"/>
        <v>0.5</v>
      </c>
      <c r="T14" s="205" t="s">
        <v>332</v>
      </c>
      <c r="U14" s="205" t="s">
        <v>368</v>
      </c>
      <c r="V14" s="205" t="s">
        <v>442</v>
      </c>
      <c r="X14" s="217">
        <f t="shared" si="3"/>
        <v>0</v>
      </c>
    </row>
    <row r="15" spans="1:24" ht="282.75" customHeight="1" x14ac:dyDescent="0.25">
      <c r="A15" s="354"/>
      <c r="B15" s="264" t="s">
        <v>193</v>
      </c>
      <c r="C15" s="237" t="s">
        <v>192</v>
      </c>
      <c r="D15" s="351" t="s">
        <v>191</v>
      </c>
      <c r="E15" s="351" t="s">
        <v>190</v>
      </c>
      <c r="F15" s="236" t="s">
        <v>189</v>
      </c>
      <c r="G15" s="236" t="s">
        <v>185</v>
      </c>
      <c r="H15" s="238" t="s">
        <v>184</v>
      </c>
      <c r="I15" s="271">
        <v>0.25</v>
      </c>
      <c r="J15" s="275">
        <v>0.25</v>
      </c>
      <c r="K15" s="271">
        <v>0.25</v>
      </c>
      <c r="L15" s="275">
        <v>0.25</v>
      </c>
      <c r="M15" s="271">
        <v>0.25</v>
      </c>
      <c r="N15" s="275">
        <v>0.25</v>
      </c>
      <c r="O15" s="271"/>
      <c r="P15" s="275">
        <v>0.25</v>
      </c>
      <c r="Q15" s="274">
        <f t="shared" ref="Q15:Q16" si="4">I15+K15+M15+O15</f>
        <v>0.75</v>
      </c>
      <c r="R15" s="271">
        <f t="shared" ref="R15:R16" si="5">J15+L15+N15+P15</f>
        <v>1</v>
      </c>
      <c r="S15" s="271">
        <f t="shared" si="2"/>
        <v>0.75</v>
      </c>
      <c r="T15" s="205" t="s">
        <v>333</v>
      </c>
      <c r="U15" s="205" t="s">
        <v>369</v>
      </c>
      <c r="V15" s="205" t="s">
        <v>443</v>
      </c>
      <c r="W15" s="147">
        <f t="shared" ref="W15:W16" si="6">I15/J15</f>
        <v>1</v>
      </c>
      <c r="X15" s="217">
        <f t="shared" si="3"/>
        <v>0.75</v>
      </c>
    </row>
    <row r="16" spans="1:24" ht="132" customHeight="1" x14ac:dyDescent="0.25">
      <c r="A16" s="354"/>
      <c r="B16" s="265" t="s">
        <v>188</v>
      </c>
      <c r="C16" s="239" t="s">
        <v>187</v>
      </c>
      <c r="D16" s="352"/>
      <c r="E16" s="352"/>
      <c r="F16" s="240" t="s">
        <v>186</v>
      </c>
      <c r="G16" s="236" t="s">
        <v>185</v>
      </c>
      <c r="H16" s="238" t="s">
        <v>184</v>
      </c>
      <c r="I16" s="271">
        <v>0.25</v>
      </c>
      <c r="J16" s="275">
        <v>0.25</v>
      </c>
      <c r="K16" s="271">
        <v>0.25</v>
      </c>
      <c r="L16" s="275">
        <v>0.25</v>
      </c>
      <c r="M16" s="271">
        <v>0.25</v>
      </c>
      <c r="N16" s="275">
        <v>0.25</v>
      </c>
      <c r="O16" s="271"/>
      <c r="P16" s="275">
        <v>0.25</v>
      </c>
      <c r="Q16" s="274">
        <f t="shared" si="4"/>
        <v>0.75</v>
      </c>
      <c r="R16" s="271">
        <f t="shared" si="5"/>
        <v>1</v>
      </c>
      <c r="S16" s="271">
        <f t="shared" si="2"/>
        <v>0.75</v>
      </c>
      <c r="T16" s="205" t="s">
        <v>334</v>
      </c>
      <c r="U16" s="205" t="s">
        <v>370</v>
      </c>
      <c r="V16" s="205" t="s">
        <v>444</v>
      </c>
      <c r="W16" s="147">
        <f t="shared" si="6"/>
        <v>1</v>
      </c>
      <c r="X16" s="217">
        <f t="shared" si="3"/>
        <v>0.75</v>
      </c>
    </row>
    <row r="17" spans="1:26" ht="99.75" customHeight="1" thickBot="1" x14ac:dyDescent="0.3">
      <c r="A17" s="355"/>
      <c r="B17" s="266" t="s">
        <v>183</v>
      </c>
      <c r="C17" s="241" t="s">
        <v>182</v>
      </c>
      <c r="D17" s="243" t="s">
        <v>392</v>
      </c>
      <c r="E17" s="242">
        <v>43434</v>
      </c>
      <c r="F17" s="243" t="s">
        <v>181</v>
      </c>
      <c r="G17" s="243" t="s">
        <v>180</v>
      </c>
      <c r="H17" s="244" t="s">
        <v>179</v>
      </c>
      <c r="I17" s="276">
        <v>0.25</v>
      </c>
      <c r="J17" s="277">
        <v>0.25</v>
      </c>
      <c r="K17" s="273">
        <v>0.25</v>
      </c>
      <c r="L17" s="277">
        <v>0.25</v>
      </c>
      <c r="M17" s="273">
        <v>0.25</v>
      </c>
      <c r="N17" s="277">
        <v>0.25</v>
      </c>
      <c r="O17" s="274"/>
      <c r="P17" s="277">
        <v>0.25</v>
      </c>
      <c r="Q17" s="274">
        <f t="shared" si="0"/>
        <v>0.75</v>
      </c>
      <c r="R17" s="274">
        <f t="shared" si="1"/>
        <v>1</v>
      </c>
      <c r="S17" s="271">
        <f t="shared" si="2"/>
        <v>0.75</v>
      </c>
      <c r="T17" s="205" t="s">
        <v>342</v>
      </c>
      <c r="U17" s="205" t="s">
        <v>371</v>
      </c>
      <c r="V17" s="205" t="s">
        <v>445</v>
      </c>
      <c r="X17" s="217">
        <f t="shared" si="3"/>
        <v>0.75</v>
      </c>
    </row>
    <row r="18" spans="1:26" ht="201" customHeight="1" x14ac:dyDescent="0.25">
      <c r="A18" s="393" t="s">
        <v>178</v>
      </c>
      <c r="B18" s="394" t="s">
        <v>43</v>
      </c>
      <c r="C18" s="396" t="s">
        <v>177</v>
      </c>
      <c r="D18" s="245" t="s">
        <v>176</v>
      </c>
      <c r="E18" s="246" t="s">
        <v>162</v>
      </c>
      <c r="F18" s="245" t="s">
        <v>175</v>
      </c>
      <c r="G18" s="267" t="s">
        <v>174</v>
      </c>
      <c r="H18" s="268" t="s">
        <v>118</v>
      </c>
      <c r="I18" s="274">
        <v>3</v>
      </c>
      <c r="J18" s="272">
        <v>3</v>
      </c>
      <c r="K18" s="274">
        <v>3</v>
      </c>
      <c r="L18" s="272">
        <v>3</v>
      </c>
      <c r="M18" s="274">
        <v>3</v>
      </c>
      <c r="N18" s="272">
        <v>3</v>
      </c>
      <c r="O18" s="274"/>
      <c r="P18" s="272">
        <v>2</v>
      </c>
      <c r="Q18" s="274">
        <f t="shared" si="0"/>
        <v>9</v>
      </c>
      <c r="R18" s="274">
        <f t="shared" si="1"/>
        <v>11</v>
      </c>
      <c r="S18" s="271">
        <f t="shared" si="2"/>
        <v>0.81818181818181823</v>
      </c>
      <c r="T18" s="205" t="s">
        <v>335</v>
      </c>
      <c r="U18" s="205" t="s">
        <v>372</v>
      </c>
      <c r="V18" s="282" t="s">
        <v>405</v>
      </c>
      <c r="W18" s="147">
        <f>I18/J18</f>
        <v>1</v>
      </c>
      <c r="X18" s="217">
        <f t="shared" si="3"/>
        <v>0.81818181818181823</v>
      </c>
    </row>
    <row r="19" spans="1:26" ht="106.5" customHeight="1" x14ac:dyDescent="0.25">
      <c r="A19" s="373"/>
      <c r="B19" s="375"/>
      <c r="C19" s="397"/>
      <c r="D19" s="247" t="s">
        <v>173</v>
      </c>
      <c r="E19" s="248">
        <v>43296</v>
      </c>
      <c r="F19" s="247" t="s">
        <v>172</v>
      </c>
      <c r="G19" s="231" t="s">
        <v>169</v>
      </c>
      <c r="H19" s="232" t="s">
        <v>168</v>
      </c>
      <c r="I19" s="274">
        <v>0</v>
      </c>
      <c r="J19" s="272">
        <v>1</v>
      </c>
      <c r="K19" s="274">
        <v>0</v>
      </c>
      <c r="L19" s="272">
        <v>0</v>
      </c>
      <c r="M19" s="274">
        <v>0</v>
      </c>
      <c r="N19" s="272">
        <v>0</v>
      </c>
      <c r="O19" s="274">
        <v>1</v>
      </c>
      <c r="P19" s="272">
        <v>0</v>
      </c>
      <c r="Q19" s="274">
        <f t="shared" si="0"/>
        <v>1</v>
      </c>
      <c r="R19" s="274">
        <f t="shared" si="1"/>
        <v>1</v>
      </c>
      <c r="S19" s="271">
        <f t="shared" si="2"/>
        <v>1</v>
      </c>
      <c r="T19" s="205" t="s">
        <v>336</v>
      </c>
      <c r="U19" s="205" t="s">
        <v>373</v>
      </c>
      <c r="V19" s="205" t="s">
        <v>412</v>
      </c>
      <c r="W19" s="147"/>
      <c r="X19" s="217">
        <f t="shared" si="3"/>
        <v>1</v>
      </c>
    </row>
    <row r="20" spans="1:26" ht="106.5" customHeight="1" thickBot="1" x14ac:dyDescent="0.3">
      <c r="A20" s="374"/>
      <c r="B20" s="395"/>
      <c r="C20" s="398"/>
      <c r="D20" s="249" t="s">
        <v>171</v>
      </c>
      <c r="E20" s="250">
        <v>43131</v>
      </c>
      <c r="F20" s="249" t="s">
        <v>170</v>
      </c>
      <c r="G20" s="259" t="s">
        <v>169</v>
      </c>
      <c r="H20" s="260" t="s">
        <v>168</v>
      </c>
      <c r="I20" s="274">
        <v>1</v>
      </c>
      <c r="J20" s="272">
        <v>1</v>
      </c>
      <c r="K20" s="274">
        <v>0</v>
      </c>
      <c r="L20" s="272">
        <v>0</v>
      </c>
      <c r="M20" s="274">
        <v>0</v>
      </c>
      <c r="N20" s="272">
        <v>0</v>
      </c>
      <c r="O20" s="274"/>
      <c r="P20" s="272">
        <v>0</v>
      </c>
      <c r="Q20" s="274">
        <f t="shared" si="0"/>
        <v>1</v>
      </c>
      <c r="R20" s="274">
        <f t="shared" si="1"/>
        <v>1</v>
      </c>
      <c r="S20" s="271">
        <f t="shared" si="2"/>
        <v>1</v>
      </c>
      <c r="T20" s="205" t="s">
        <v>337</v>
      </c>
      <c r="U20" s="205" t="s">
        <v>374</v>
      </c>
      <c r="V20" s="283" t="s">
        <v>408</v>
      </c>
      <c r="W20" s="147">
        <f>I20/J20</f>
        <v>1</v>
      </c>
      <c r="X20" s="217">
        <f t="shared" si="3"/>
        <v>1</v>
      </c>
    </row>
    <row r="21" spans="1:26" ht="66" customHeight="1" x14ac:dyDescent="0.25">
      <c r="A21" s="386" t="s">
        <v>167</v>
      </c>
      <c r="B21" s="356" t="s">
        <v>53</v>
      </c>
      <c r="C21" s="358" t="s">
        <v>166</v>
      </c>
      <c r="D21" s="235" t="s">
        <v>398</v>
      </c>
      <c r="E21" s="234" t="s">
        <v>395</v>
      </c>
      <c r="F21" s="235" t="s">
        <v>165</v>
      </c>
      <c r="G21" s="235" t="s">
        <v>164</v>
      </c>
      <c r="H21" s="262" t="s">
        <v>118</v>
      </c>
      <c r="I21" s="274">
        <v>0</v>
      </c>
      <c r="J21" s="272">
        <v>0</v>
      </c>
      <c r="K21" s="274">
        <v>0</v>
      </c>
      <c r="L21" s="272">
        <v>0</v>
      </c>
      <c r="M21" s="274">
        <v>0</v>
      </c>
      <c r="N21" s="272">
        <v>0</v>
      </c>
      <c r="O21" s="274"/>
      <c r="P21" s="272">
        <v>1</v>
      </c>
      <c r="Q21" s="274">
        <f t="shared" si="0"/>
        <v>0</v>
      </c>
      <c r="R21" s="274">
        <f t="shared" si="1"/>
        <v>1</v>
      </c>
      <c r="S21" s="271">
        <f t="shared" si="2"/>
        <v>0</v>
      </c>
      <c r="T21" s="205" t="s">
        <v>338</v>
      </c>
      <c r="U21" s="205" t="s">
        <v>375</v>
      </c>
      <c r="V21" s="205" t="s">
        <v>411</v>
      </c>
      <c r="W21" s="147"/>
      <c r="X21" s="217">
        <f t="shared" si="3"/>
        <v>0</v>
      </c>
    </row>
    <row r="22" spans="1:26" ht="90.75" customHeight="1" x14ac:dyDescent="0.25">
      <c r="A22" s="387"/>
      <c r="B22" s="391"/>
      <c r="C22" s="352"/>
      <c r="D22" s="251" t="s">
        <v>351</v>
      </c>
      <c r="E22" s="252">
        <v>43403</v>
      </c>
      <c r="F22" s="251" t="s">
        <v>352</v>
      </c>
      <c r="G22" s="251" t="s">
        <v>353</v>
      </c>
      <c r="H22" s="238" t="s">
        <v>118</v>
      </c>
      <c r="I22" s="274">
        <v>0</v>
      </c>
      <c r="J22" s="272">
        <v>0</v>
      </c>
      <c r="K22" s="274">
        <v>0.3</v>
      </c>
      <c r="L22" s="272">
        <v>0</v>
      </c>
      <c r="M22" s="274">
        <v>0</v>
      </c>
      <c r="N22" s="272">
        <v>0</v>
      </c>
      <c r="O22" s="274"/>
      <c r="P22" s="272">
        <v>1</v>
      </c>
      <c r="Q22" s="274">
        <f t="shared" si="0"/>
        <v>0.3</v>
      </c>
      <c r="R22" s="274">
        <f t="shared" si="1"/>
        <v>1</v>
      </c>
      <c r="S22" s="271">
        <f t="shared" si="2"/>
        <v>0.3</v>
      </c>
      <c r="T22" s="205" t="s">
        <v>339</v>
      </c>
      <c r="U22" s="205" t="s">
        <v>376</v>
      </c>
      <c r="V22" s="205" t="s">
        <v>376</v>
      </c>
      <c r="W22" s="147"/>
      <c r="X22" s="217">
        <f t="shared" si="3"/>
        <v>0</v>
      </c>
    </row>
    <row r="23" spans="1:26" ht="188.25" customHeight="1" x14ac:dyDescent="0.25">
      <c r="A23" s="388"/>
      <c r="B23" s="357"/>
      <c r="C23" s="359"/>
      <c r="D23" s="384" t="s">
        <v>163</v>
      </c>
      <c r="E23" s="222" t="s">
        <v>162</v>
      </c>
      <c r="F23" s="236" t="s">
        <v>161</v>
      </c>
      <c r="G23" s="236" t="s">
        <v>160</v>
      </c>
      <c r="H23" s="238" t="s">
        <v>118</v>
      </c>
      <c r="I23" s="274">
        <v>3</v>
      </c>
      <c r="J23" s="272">
        <v>3</v>
      </c>
      <c r="K23" s="274">
        <v>3</v>
      </c>
      <c r="L23" s="272">
        <v>3</v>
      </c>
      <c r="M23" s="274">
        <v>3</v>
      </c>
      <c r="N23" s="272">
        <v>3</v>
      </c>
      <c r="O23" s="274"/>
      <c r="P23" s="272">
        <v>2</v>
      </c>
      <c r="Q23" s="274">
        <f t="shared" si="0"/>
        <v>9</v>
      </c>
      <c r="R23" s="274">
        <f t="shared" si="1"/>
        <v>11</v>
      </c>
      <c r="S23" s="271">
        <f t="shared" si="2"/>
        <v>0.81818181818181823</v>
      </c>
      <c r="T23" s="205" t="s">
        <v>335</v>
      </c>
      <c r="U23" s="205" t="s">
        <v>377</v>
      </c>
      <c r="V23" s="205" t="s">
        <v>406</v>
      </c>
      <c r="W23" s="147">
        <f t="shared" ref="W23:W24" si="7">I23/J23</f>
        <v>1</v>
      </c>
      <c r="X23" s="217">
        <f t="shared" si="3"/>
        <v>0.81818181818181823</v>
      </c>
    </row>
    <row r="24" spans="1:26" ht="120" x14ac:dyDescent="0.25">
      <c r="A24" s="388"/>
      <c r="B24" s="357"/>
      <c r="C24" s="359"/>
      <c r="D24" s="384"/>
      <c r="E24" s="222" t="s">
        <v>399</v>
      </c>
      <c r="F24" s="236" t="s">
        <v>159</v>
      </c>
      <c r="G24" s="236" t="s">
        <v>157</v>
      </c>
      <c r="H24" s="238" t="s">
        <v>123</v>
      </c>
      <c r="I24" s="274">
        <v>1</v>
      </c>
      <c r="J24" s="272">
        <v>1</v>
      </c>
      <c r="K24" s="274">
        <v>0</v>
      </c>
      <c r="L24" s="272">
        <v>0</v>
      </c>
      <c r="M24" s="274">
        <v>1</v>
      </c>
      <c r="N24" s="272">
        <v>1</v>
      </c>
      <c r="O24" s="274"/>
      <c r="P24" s="272">
        <v>0</v>
      </c>
      <c r="Q24" s="274">
        <f t="shared" si="0"/>
        <v>2</v>
      </c>
      <c r="R24" s="274">
        <f t="shared" si="1"/>
        <v>2</v>
      </c>
      <c r="S24" s="271">
        <f t="shared" si="2"/>
        <v>1</v>
      </c>
      <c r="T24" s="205" t="s">
        <v>340</v>
      </c>
      <c r="U24" s="205" t="s">
        <v>378</v>
      </c>
      <c r="V24" s="205" t="s">
        <v>409</v>
      </c>
      <c r="W24" s="147">
        <f t="shared" si="7"/>
        <v>1</v>
      </c>
      <c r="X24" s="217">
        <f t="shared" si="3"/>
        <v>1</v>
      </c>
    </row>
    <row r="25" spans="1:26" ht="142.5" customHeight="1" thickBot="1" x14ac:dyDescent="0.3">
      <c r="A25" s="389"/>
      <c r="B25" s="392"/>
      <c r="C25" s="390"/>
      <c r="D25" s="385"/>
      <c r="E25" s="242" t="s">
        <v>399</v>
      </c>
      <c r="F25" s="243" t="s">
        <v>158</v>
      </c>
      <c r="G25" s="243" t="s">
        <v>157</v>
      </c>
      <c r="H25" s="244" t="s">
        <v>123</v>
      </c>
      <c r="I25" s="274">
        <v>0</v>
      </c>
      <c r="J25" s="272">
        <v>0</v>
      </c>
      <c r="K25" s="274">
        <v>0</v>
      </c>
      <c r="L25" s="272">
        <v>0</v>
      </c>
      <c r="M25" s="274">
        <v>1</v>
      </c>
      <c r="N25" s="272">
        <v>1</v>
      </c>
      <c r="O25" s="274"/>
      <c r="P25" s="272">
        <v>0</v>
      </c>
      <c r="Q25" s="274">
        <f t="shared" si="0"/>
        <v>1</v>
      </c>
      <c r="R25" s="274">
        <f t="shared" si="1"/>
        <v>1</v>
      </c>
      <c r="S25" s="271">
        <f t="shared" si="2"/>
        <v>1</v>
      </c>
      <c r="T25" s="205" t="s">
        <v>341</v>
      </c>
      <c r="U25" s="205" t="s">
        <v>379</v>
      </c>
      <c r="V25" s="205" t="s">
        <v>446</v>
      </c>
      <c r="W25" s="147"/>
      <c r="X25" s="217">
        <f t="shared" si="3"/>
        <v>1</v>
      </c>
    </row>
    <row r="26" spans="1:26" x14ac:dyDescent="0.25">
      <c r="K26" s="147">
        <v>0</v>
      </c>
      <c r="S26" s="200">
        <f>AVERAGE(S4:S25)</f>
        <v>0.74710743801652901</v>
      </c>
      <c r="T26" s="200"/>
      <c r="U26" s="200"/>
      <c r="V26" s="200"/>
      <c r="W26" s="214">
        <f>AVERAGE(W5:W24)*0.25</f>
        <v>0.2265625</v>
      </c>
      <c r="X26" s="200">
        <f>AVERAGE(X4:X25)</f>
        <v>0.59710743801652899</v>
      </c>
      <c r="Z26" s="218">
        <f>75%*S26/X26</f>
        <v>0.93840830449826995</v>
      </c>
    </row>
    <row r="27" spans="1:26" x14ac:dyDescent="0.25">
      <c r="W27" s="215">
        <f>AVERAGE(S4:S17)*0.25</f>
        <v>0.1875</v>
      </c>
    </row>
    <row r="28" spans="1:26" x14ac:dyDescent="0.25">
      <c r="W28" s="216">
        <f>SUBTOTAL(9,W26:W27)</f>
        <v>0.4140625</v>
      </c>
    </row>
    <row r="30" spans="1:26" ht="18.75" x14ac:dyDescent="0.3">
      <c r="C30" s="154"/>
      <c r="D30" s="152"/>
      <c r="E30" s="152"/>
      <c r="F30" s="156"/>
      <c r="G30" s="156"/>
    </row>
    <row r="31" spans="1:26" ht="18.75" x14ac:dyDescent="0.3">
      <c r="C31" s="153"/>
      <c r="D31" s="152"/>
      <c r="E31" s="152"/>
      <c r="F31" s="155"/>
      <c r="G31" s="155"/>
    </row>
    <row r="32" spans="1:26" ht="18.75" x14ac:dyDescent="0.3">
      <c r="C32" s="153"/>
      <c r="D32" s="152"/>
      <c r="E32" s="152"/>
      <c r="F32" s="155"/>
      <c r="G32" s="155"/>
    </row>
    <row r="33" spans="3:7" ht="18.75" x14ac:dyDescent="0.3">
      <c r="C33" s="153"/>
      <c r="D33" s="152"/>
      <c r="E33" s="152"/>
      <c r="F33" s="155"/>
      <c r="G33" s="155"/>
    </row>
    <row r="34" spans="3:7" ht="18.75" x14ac:dyDescent="0.3">
      <c r="C34" s="153"/>
      <c r="D34" s="152"/>
      <c r="E34" s="152"/>
      <c r="F34" s="155"/>
      <c r="G34" s="155"/>
    </row>
    <row r="35" spans="3:7" ht="18.75" x14ac:dyDescent="0.3">
      <c r="C35" s="154"/>
      <c r="D35" s="152"/>
      <c r="E35" s="152"/>
      <c r="F35" s="151"/>
      <c r="G35" s="151"/>
    </row>
    <row r="36" spans="3:7" ht="18.75" x14ac:dyDescent="0.3">
      <c r="C36" s="154"/>
      <c r="D36" s="152"/>
      <c r="E36" s="152"/>
      <c r="F36" s="151"/>
      <c r="G36" s="151"/>
    </row>
    <row r="37" spans="3:7" ht="18.75" x14ac:dyDescent="0.3">
      <c r="C37" s="153"/>
      <c r="D37" s="152"/>
      <c r="E37" s="152"/>
      <c r="F37" s="151"/>
      <c r="G37" s="151"/>
    </row>
    <row r="38" spans="3:7" ht="18.75" x14ac:dyDescent="0.3">
      <c r="C38" s="153"/>
      <c r="D38" s="152"/>
      <c r="E38" s="152"/>
      <c r="F38" s="151"/>
      <c r="G38" s="151"/>
    </row>
    <row r="39" spans="3:7" ht="18.75" x14ac:dyDescent="0.3">
      <c r="C39" s="153"/>
      <c r="D39" s="152"/>
      <c r="E39" s="152"/>
      <c r="F39" s="151"/>
      <c r="G39" s="151"/>
    </row>
    <row r="40" spans="3:7" ht="18.75" x14ac:dyDescent="0.3">
      <c r="C40" s="153"/>
      <c r="D40" s="152"/>
      <c r="E40" s="152"/>
      <c r="F40" s="151"/>
      <c r="G40" s="151"/>
    </row>
    <row r="41" spans="3:7" ht="18.75" x14ac:dyDescent="0.3">
      <c r="C41" s="153"/>
      <c r="D41" s="152"/>
      <c r="E41" s="152"/>
      <c r="F41" s="151"/>
      <c r="G41" s="151"/>
    </row>
    <row r="42" spans="3:7" ht="18.75" x14ac:dyDescent="0.3">
      <c r="C42" s="153"/>
      <c r="D42" s="152"/>
      <c r="E42" s="152"/>
      <c r="F42" s="151"/>
      <c r="G42" s="151"/>
    </row>
  </sheetData>
  <autoFilter ref="A3:Z27">
    <filterColumn colId="1" showButton="0"/>
  </autoFilter>
  <mergeCells count="30">
    <mergeCell ref="D23:D25"/>
    <mergeCell ref="A21:A25"/>
    <mergeCell ref="C21:C25"/>
    <mergeCell ref="B21:B25"/>
    <mergeCell ref="A18:A20"/>
    <mergeCell ref="B18:B20"/>
    <mergeCell ref="C18:C20"/>
    <mergeCell ref="A1:H1"/>
    <mergeCell ref="A2:H2"/>
    <mergeCell ref="A5:A10"/>
    <mergeCell ref="B6:B9"/>
    <mergeCell ref="B3:C3"/>
    <mergeCell ref="C6:C9"/>
    <mergeCell ref="D6:D9"/>
    <mergeCell ref="U2:U3"/>
    <mergeCell ref="V2:V3"/>
    <mergeCell ref="T2:T3"/>
    <mergeCell ref="E15:E16"/>
    <mergeCell ref="A11:A17"/>
    <mergeCell ref="B11:B13"/>
    <mergeCell ref="D11:D14"/>
    <mergeCell ref="C11:C13"/>
    <mergeCell ref="D15:D16"/>
    <mergeCell ref="S2:S3"/>
    <mergeCell ref="R2:R3"/>
    <mergeCell ref="I2:J2"/>
    <mergeCell ref="K2:L2"/>
    <mergeCell ref="M2:N2"/>
    <mergeCell ref="O2:P2"/>
    <mergeCell ref="Q2:Q3"/>
  </mergeCells>
  <conditionalFormatting sqref="S4:S25 T4:V9 T11:V25">
    <cfRule type="cellIs" dxfId="2" priority="2" operator="equal">
      <formula>1</formula>
    </cfRule>
  </conditionalFormatting>
  <printOptions horizontalCentered="1"/>
  <pageMargins left="0.23622047244094491" right="0.23622047244094491" top="0.74803149606299213" bottom="0.74803149606299213" header="0.31496062992125984" footer="0.31496062992125984"/>
  <pageSetup paperSize="151" scale="29"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20"/>
  <sheetViews>
    <sheetView topLeftCell="C1" zoomScale="80" zoomScaleNormal="80" zoomScaleSheetLayoutView="80" workbookViewId="0">
      <selection activeCell="H8" sqref="H8"/>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11.42578125" style="1"/>
    <col min="21" max="24" width="11.42578125" style="1" customWidth="1"/>
    <col min="25" max="26" width="11.42578125" style="1" hidden="1" customWidth="1"/>
    <col min="27" max="28" width="11.42578125" style="1"/>
    <col min="29" max="29" width="14.85546875" style="1" customWidth="1"/>
    <col min="30" max="31" width="36.5703125" style="1" hidden="1" customWidth="1"/>
    <col min="32" max="32" width="49.28515625" style="1" customWidth="1"/>
    <col min="33" max="33" width="11.42578125" style="1" customWidth="1"/>
    <col min="34" max="16384" width="11.42578125" style="1"/>
  </cols>
  <sheetData>
    <row r="1" spans="1:33" ht="19.5" thickBot="1" x14ac:dyDescent="0.3">
      <c r="A1" s="399" t="s">
        <v>230</v>
      </c>
      <c r="B1" s="399"/>
      <c r="C1" s="399"/>
      <c r="D1" s="399"/>
      <c r="E1" s="399"/>
      <c r="F1" s="399"/>
      <c r="G1" s="399"/>
      <c r="H1" s="399"/>
    </row>
    <row r="2" spans="1:33" ht="16.5" thickBot="1" x14ac:dyDescent="0.3">
      <c r="A2" s="292" t="s">
        <v>231</v>
      </c>
      <c r="B2" s="293"/>
      <c r="C2" s="293"/>
      <c r="D2" s="293"/>
      <c r="E2" s="293"/>
      <c r="F2" s="293"/>
      <c r="G2" s="293"/>
      <c r="H2" s="293"/>
      <c r="I2" s="400" t="s">
        <v>2</v>
      </c>
      <c r="J2" s="400"/>
      <c r="K2" s="400"/>
      <c r="L2" s="400"/>
      <c r="M2" s="400"/>
      <c r="N2" s="400"/>
      <c r="O2" s="400"/>
      <c r="P2" s="400"/>
      <c r="Q2" s="400"/>
      <c r="R2" s="401"/>
      <c r="S2" s="302" t="s">
        <v>291</v>
      </c>
      <c r="T2" s="303"/>
      <c r="U2" s="302" t="s">
        <v>292</v>
      </c>
      <c r="V2" s="303"/>
      <c r="W2" s="302" t="s">
        <v>293</v>
      </c>
      <c r="X2" s="303"/>
      <c r="Y2" s="302" t="s">
        <v>294</v>
      </c>
      <c r="Z2" s="303"/>
      <c r="AA2" s="300" t="s">
        <v>297</v>
      </c>
      <c r="AB2" s="300" t="s">
        <v>14</v>
      </c>
      <c r="AC2" s="287" t="s">
        <v>298</v>
      </c>
      <c r="AD2" s="350" t="s">
        <v>311</v>
      </c>
      <c r="AE2" s="281" t="s">
        <v>356</v>
      </c>
      <c r="AF2" s="287" t="s">
        <v>401</v>
      </c>
    </row>
    <row r="3" spans="1:33" ht="30.75" thickBot="1" x14ac:dyDescent="0.3">
      <c r="A3" s="162" t="s">
        <v>3</v>
      </c>
      <c r="B3" s="402" t="s">
        <v>4</v>
      </c>
      <c r="C3" s="402"/>
      <c r="D3" s="163" t="s">
        <v>5</v>
      </c>
      <c r="E3" s="163" t="s">
        <v>232</v>
      </c>
      <c r="F3" s="163" t="s">
        <v>6</v>
      </c>
      <c r="G3" s="162" t="s">
        <v>7</v>
      </c>
      <c r="H3" s="163" t="s">
        <v>8</v>
      </c>
      <c r="I3" s="164" t="s">
        <v>9</v>
      </c>
      <c r="J3" s="121" t="s">
        <v>10</v>
      </c>
      <c r="K3" s="121" t="s">
        <v>11</v>
      </c>
      <c r="L3" s="122" t="s">
        <v>12</v>
      </c>
      <c r="M3" s="121" t="s">
        <v>13</v>
      </c>
      <c r="N3" s="122" t="s">
        <v>14</v>
      </c>
      <c r="O3" s="122" t="s">
        <v>233</v>
      </c>
      <c r="P3" s="122" t="s">
        <v>16</v>
      </c>
      <c r="Q3" s="122" t="s">
        <v>17</v>
      </c>
      <c r="R3" s="123" t="s">
        <v>18</v>
      </c>
      <c r="S3" s="187" t="s">
        <v>295</v>
      </c>
      <c r="T3" s="187" t="s">
        <v>296</v>
      </c>
      <c r="U3" s="187" t="s">
        <v>295</v>
      </c>
      <c r="V3" s="187" t="s">
        <v>296</v>
      </c>
      <c r="W3" s="187" t="s">
        <v>295</v>
      </c>
      <c r="X3" s="187" t="s">
        <v>296</v>
      </c>
      <c r="Y3" s="187" t="s">
        <v>295</v>
      </c>
      <c r="Z3" s="187" t="s">
        <v>296</v>
      </c>
      <c r="AA3" s="301"/>
      <c r="AB3" s="301"/>
      <c r="AC3" s="288"/>
      <c r="AD3" s="350"/>
      <c r="AE3" s="279"/>
      <c r="AF3" s="288"/>
    </row>
    <row r="4" spans="1:33" ht="45" x14ac:dyDescent="0.25">
      <c r="A4" s="349" t="s">
        <v>234</v>
      </c>
      <c r="B4" s="165" t="s">
        <v>20</v>
      </c>
      <c r="C4" s="166" t="s">
        <v>235</v>
      </c>
      <c r="D4" s="167">
        <v>1</v>
      </c>
      <c r="E4" s="166" t="s">
        <v>236</v>
      </c>
      <c r="F4" s="168" t="s">
        <v>56</v>
      </c>
      <c r="G4" s="168" t="s">
        <v>237</v>
      </c>
      <c r="H4" s="157" t="s">
        <v>238</v>
      </c>
      <c r="I4" s="169"/>
      <c r="J4" s="170"/>
      <c r="K4" s="170"/>
      <c r="L4" s="170"/>
      <c r="M4" s="170">
        <f>SUM(I4:L4)</f>
        <v>0</v>
      </c>
      <c r="N4" s="170"/>
      <c r="O4" s="170"/>
      <c r="P4" s="170"/>
      <c r="Q4" s="170"/>
      <c r="R4" s="171"/>
      <c r="S4" s="186"/>
      <c r="T4" s="197">
        <v>0</v>
      </c>
      <c r="U4" s="186">
        <v>0.33</v>
      </c>
      <c r="V4" s="197">
        <v>0.33329999999999999</v>
      </c>
      <c r="W4" s="186">
        <v>0.33329999999999999</v>
      </c>
      <c r="X4" s="197">
        <v>0.33329999999999999</v>
      </c>
      <c r="Y4" s="186"/>
      <c r="Z4" s="197">
        <v>0.33339999999999997</v>
      </c>
      <c r="AA4" s="186">
        <f t="shared" ref="AA4:AB8" si="0">S4+U4+W4+Y4</f>
        <v>0.6633</v>
      </c>
      <c r="AB4" s="186">
        <f t="shared" si="0"/>
        <v>1</v>
      </c>
      <c r="AC4" s="186">
        <f>AA4/AB4</f>
        <v>0.6633</v>
      </c>
      <c r="AD4" s="204" t="s">
        <v>343</v>
      </c>
      <c r="AE4" s="204"/>
      <c r="AF4" s="204" t="s">
        <v>428</v>
      </c>
      <c r="AG4" s="199">
        <f>(T4+V4+X4)/AB4</f>
        <v>0.66659999999999997</v>
      </c>
    </row>
    <row r="5" spans="1:33" ht="60" x14ac:dyDescent="0.25">
      <c r="A5" s="294"/>
      <c r="B5" s="165" t="s">
        <v>119</v>
      </c>
      <c r="C5" s="166" t="s">
        <v>239</v>
      </c>
      <c r="D5" s="167">
        <v>1</v>
      </c>
      <c r="E5" s="166" t="s">
        <v>240</v>
      </c>
      <c r="F5" s="168" t="s">
        <v>241</v>
      </c>
      <c r="G5" s="166" t="s">
        <v>242</v>
      </c>
      <c r="H5" s="157" t="s">
        <v>238</v>
      </c>
      <c r="I5" s="172"/>
      <c r="J5" s="173"/>
      <c r="K5" s="173"/>
      <c r="L5" s="173"/>
      <c r="M5" s="173">
        <f>SUM(I5:L5)</f>
        <v>0</v>
      </c>
      <c r="N5" s="173"/>
      <c r="O5" s="173"/>
      <c r="P5" s="173"/>
      <c r="Q5" s="173"/>
      <c r="R5" s="174"/>
      <c r="S5" s="186"/>
      <c r="T5" s="197">
        <v>0</v>
      </c>
      <c r="U5" s="186">
        <v>0.33</v>
      </c>
      <c r="V5" s="197">
        <v>0.33329999999999999</v>
      </c>
      <c r="W5" s="186">
        <v>0.33329999999999999</v>
      </c>
      <c r="X5" s="197">
        <v>0.33329999999999999</v>
      </c>
      <c r="Y5" s="186"/>
      <c r="Z5" s="197">
        <v>0.33339999999999997</v>
      </c>
      <c r="AA5" s="186">
        <f t="shared" si="0"/>
        <v>0.6633</v>
      </c>
      <c r="AB5" s="186">
        <f t="shared" si="0"/>
        <v>1</v>
      </c>
      <c r="AC5" s="186">
        <f t="shared" ref="AC5:AC16" si="1">AA5/AB5</f>
        <v>0.6633</v>
      </c>
      <c r="AD5" s="204" t="s">
        <v>343</v>
      </c>
      <c r="AE5" s="204"/>
      <c r="AF5" s="204" t="s">
        <v>428</v>
      </c>
      <c r="AG5" s="199">
        <f t="shared" ref="AG5:AG17" si="2">(T5+V5+X5)/AB5</f>
        <v>0.66659999999999997</v>
      </c>
    </row>
    <row r="6" spans="1:33" ht="60" x14ac:dyDescent="0.25">
      <c r="A6" s="294"/>
      <c r="B6" s="165" t="s">
        <v>125</v>
      </c>
      <c r="C6" s="166" t="s">
        <v>243</v>
      </c>
      <c r="D6" s="167">
        <v>1</v>
      </c>
      <c r="E6" s="166" t="s">
        <v>244</v>
      </c>
      <c r="F6" s="168" t="s">
        <v>245</v>
      </c>
      <c r="G6" s="166" t="s">
        <v>246</v>
      </c>
      <c r="H6" s="157" t="s">
        <v>238</v>
      </c>
      <c r="I6" s="172"/>
      <c r="J6" s="173"/>
      <c r="K6" s="173"/>
      <c r="L6" s="173"/>
      <c r="M6" s="173">
        <f t="shared" ref="M6:M16" si="3">SUM(I6:L6)</f>
        <v>0</v>
      </c>
      <c r="N6" s="173"/>
      <c r="O6" s="173"/>
      <c r="P6" s="173"/>
      <c r="Q6" s="173"/>
      <c r="R6" s="174"/>
      <c r="S6" s="186"/>
      <c r="T6" s="197">
        <v>0</v>
      </c>
      <c r="U6" s="186">
        <v>0.33</v>
      </c>
      <c r="V6" s="197">
        <v>0.33329999999999999</v>
      </c>
      <c r="W6" s="186">
        <v>0.33329999999999999</v>
      </c>
      <c r="X6" s="197">
        <v>0.33329999999999999</v>
      </c>
      <c r="Y6" s="186"/>
      <c r="Z6" s="197">
        <v>0.33339999999999997</v>
      </c>
      <c r="AA6" s="186">
        <f t="shared" si="0"/>
        <v>0.6633</v>
      </c>
      <c r="AB6" s="186">
        <f t="shared" si="0"/>
        <v>1</v>
      </c>
      <c r="AC6" s="186">
        <f t="shared" si="1"/>
        <v>0.6633</v>
      </c>
      <c r="AD6" s="204" t="s">
        <v>343</v>
      </c>
      <c r="AE6" s="204"/>
      <c r="AF6" s="204" t="s">
        <v>428</v>
      </c>
      <c r="AG6" s="199">
        <f t="shared" si="2"/>
        <v>0.66659999999999997</v>
      </c>
    </row>
    <row r="7" spans="1:33" ht="45" x14ac:dyDescent="0.25">
      <c r="A7" s="294"/>
      <c r="B7" s="165" t="s">
        <v>130</v>
      </c>
      <c r="C7" s="166" t="s">
        <v>247</v>
      </c>
      <c r="D7" s="168" t="s">
        <v>248</v>
      </c>
      <c r="E7" s="166" t="s">
        <v>249</v>
      </c>
      <c r="F7" s="168" t="s">
        <v>241</v>
      </c>
      <c r="G7" s="166" t="s">
        <v>242</v>
      </c>
      <c r="H7" s="157" t="s">
        <v>238</v>
      </c>
      <c r="I7" s="172"/>
      <c r="J7" s="173"/>
      <c r="K7" s="173"/>
      <c r="L7" s="173"/>
      <c r="M7" s="173">
        <f t="shared" si="3"/>
        <v>0</v>
      </c>
      <c r="N7" s="173"/>
      <c r="O7" s="173"/>
      <c r="P7" s="173"/>
      <c r="Q7" s="173"/>
      <c r="R7" s="174"/>
      <c r="S7" s="186"/>
      <c r="T7" s="197">
        <v>0</v>
      </c>
      <c r="U7" s="186">
        <v>0.33</v>
      </c>
      <c r="V7" s="197">
        <v>0.33329999999999999</v>
      </c>
      <c r="W7" s="186">
        <v>0.33</v>
      </c>
      <c r="X7" s="197">
        <v>0.33329999999999999</v>
      </c>
      <c r="Y7" s="186"/>
      <c r="Z7" s="197">
        <v>0.33339999999999997</v>
      </c>
      <c r="AA7" s="186">
        <f t="shared" si="0"/>
        <v>0.66</v>
      </c>
      <c r="AB7" s="186">
        <f t="shared" si="0"/>
        <v>1</v>
      </c>
      <c r="AC7" s="186">
        <f t="shared" si="1"/>
        <v>0.66</v>
      </c>
      <c r="AD7" s="204" t="s">
        <v>344</v>
      </c>
      <c r="AE7" s="204"/>
      <c r="AF7" s="204" t="s">
        <v>428</v>
      </c>
      <c r="AG7" s="199">
        <f t="shared" si="2"/>
        <v>0.66659999999999997</v>
      </c>
    </row>
    <row r="8" spans="1:33" ht="225" x14ac:dyDescent="0.25">
      <c r="A8" s="403" t="s">
        <v>250</v>
      </c>
      <c r="B8" s="165" t="s">
        <v>26</v>
      </c>
      <c r="C8" s="166" t="s">
        <v>251</v>
      </c>
      <c r="D8" s="168" t="s">
        <v>252</v>
      </c>
      <c r="E8" s="166" t="s">
        <v>253</v>
      </c>
      <c r="F8" s="168" t="s">
        <v>160</v>
      </c>
      <c r="G8" s="166" t="s">
        <v>254</v>
      </c>
      <c r="H8" s="168" t="s">
        <v>238</v>
      </c>
      <c r="I8" s="172"/>
      <c r="J8" s="173"/>
      <c r="K8" s="173"/>
      <c r="L8" s="173"/>
      <c r="M8" s="173">
        <f t="shared" si="3"/>
        <v>0</v>
      </c>
      <c r="N8" s="173"/>
      <c r="O8" s="173"/>
      <c r="P8" s="173"/>
      <c r="Q8" s="173"/>
      <c r="R8" s="174"/>
      <c r="S8" s="186"/>
      <c r="T8" s="197">
        <v>0</v>
      </c>
      <c r="U8" s="186">
        <v>0.33</v>
      </c>
      <c r="V8" s="197">
        <v>0.33329999999999999</v>
      </c>
      <c r="W8" s="186">
        <v>0.33</v>
      </c>
      <c r="X8" s="197">
        <v>0.33329999999999999</v>
      </c>
      <c r="Y8" s="186"/>
      <c r="Z8" s="197">
        <v>0.33339999999999997</v>
      </c>
      <c r="AA8" s="186">
        <f t="shared" si="0"/>
        <v>0.66</v>
      </c>
      <c r="AB8" s="186">
        <f t="shared" si="0"/>
        <v>1</v>
      </c>
      <c r="AC8" s="186">
        <f t="shared" si="1"/>
        <v>0.66</v>
      </c>
      <c r="AD8" s="204" t="s">
        <v>343</v>
      </c>
      <c r="AE8" s="204" t="s">
        <v>384</v>
      </c>
      <c r="AF8" s="204" t="s">
        <v>415</v>
      </c>
      <c r="AG8" s="199">
        <f t="shared" si="2"/>
        <v>0.66659999999999997</v>
      </c>
    </row>
    <row r="9" spans="1:33" ht="234" customHeight="1" x14ac:dyDescent="0.25">
      <c r="A9" s="404"/>
      <c r="B9" s="165" t="s">
        <v>31</v>
      </c>
      <c r="C9" s="166" t="s">
        <v>255</v>
      </c>
      <c r="D9" s="168" t="s">
        <v>256</v>
      </c>
      <c r="E9" s="166" t="s">
        <v>257</v>
      </c>
      <c r="F9" s="168" t="s">
        <v>160</v>
      </c>
      <c r="G9" s="166" t="s">
        <v>254</v>
      </c>
      <c r="H9" s="168" t="s">
        <v>258</v>
      </c>
      <c r="I9" s="172"/>
      <c r="J9" s="173"/>
      <c r="K9" s="173"/>
      <c r="L9" s="173"/>
      <c r="M9" s="173">
        <f t="shared" si="3"/>
        <v>0</v>
      </c>
      <c r="N9" s="173"/>
      <c r="O9" s="173"/>
      <c r="P9" s="173"/>
      <c r="Q9" s="173"/>
      <c r="R9" s="174"/>
      <c r="S9" s="184"/>
      <c r="T9" s="185">
        <v>0</v>
      </c>
      <c r="U9" s="184">
        <v>0.6</v>
      </c>
      <c r="V9" s="185">
        <v>0</v>
      </c>
      <c r="W9" s="184">
        <v>0.8</v>
      </c>
      <c r="X9" s="185">
        <v>1</v>
      </c>
      <c r="Y9" s="184"/>
      <c r="Z9" s="185">
        <v>1</v>
      </c>
      <c r="AA9" s="184">
        <f t="shared" ref="AA9:AA17" si="4">S9+U9+W9+Y9</f>
        <v>1.4</v>
      </c>
      <c r="AB9" s="184">
        <f t="shared" ref="AB9:AB17" si="5">T9+V9+X9+Z9</f>
        <v>2</v>
      </c>
      <c r="AC9" s="186">
        <f t="shared" si="1"/>
        <v>0.7</v>
      </c>
      <c r="AD9" s="204" t="s">
        <v>345</v>
      </c>
      <c r="AE9" s="204" t="s">
        <v>385</v>
      </c>
      <c r="AF9" s="204" t="s">
        <v>429</v>
      </c>
      <c r="AG9" s="199">
        <f t="shared" si="2"/>
        <v>0.5</v>
      </c>
    </row>
    <row r="10" spans="1:33" ht="288" customHeight="1" x14ac:dyDescent="0.25">
      <c r="A10" s="404"/>
      <c r="B10" s="165" t="s">
        <v>141</v>
      </c>
      <c r="C10" s="166" t="s">
        <v>259</v>
      </c>
      <c r="D10" s="168" t="s">
        <v>256</v>
      </c>
      <c r="E10" s="166" t="s">
        <v>260</v>
      </c>
      <c r="F10" s="168" t="s">
        <v>261</v>
      </c>
      <c r="G10" s="166" t="s">
        <v>123</v>
      </c>
      <c r="H10" s="168" t="s">
        <v>422</v>
      </c>
      <c r="I10" s="172"/>
      <c r="J10" s="173"/>
      <c r="K10" s="173"/>
      <c r="L10" s="173"/>
      <c r="M10" s="173"/>
      <c r="N10" s="173"/>
      <c r="O10" s="173"/>
      <c r="P10" s="173"/>
      <c r="Q10" s="173"/>
      <c r="R10" s="174"/>
      <c r="S10" s="184">
        <v>1</v>
      </c>
      <c r="T10" s="185">
        <v>0</v>
      </c>
      <c r="U10" s="184"/>
      <c r="V10" s="185">
        <v>0</v>
      </c>
      <c r="W10" s="184">
        <v>1</v>
      </c>
      <c r="X10" s="185">
        <v>1</v>
      </c>
      <c r="Y10" s="184"/>
      <c r="Z10" s="185">
        <v>1</v>
      </c>
      <c r="AA10" s="184">
        <f t="shared" si="4"/>
        <v>2</v>
      </c>
      <c r="AB10" s="184">
        <f t="shared" si="5"/>
        <v>2</v>
      </c>
      <c r="AC10" s="186">
        <f t="shared" si="1"/>
        <v>1</v>
      </c>
      <c r="AD10" s="204" t="s">
        <v>346</v>
      </c>
      <c r="AE10" s="204"/>
      <c r="AF10" s="284" t="s">
        <v>430</v>
      </c>
      <c r="AG10" s="199">
        <f t="shared" si="2"/>
        <v>0.5</v>
      </c>
    </row>
    <row r="11" spans="1:33" ht="165" x14ac:dyDescent="0.25">
      <c r="A11" s="404"/>
      <c r="B11" s="165" t="s">
        <v>262</v>
      </c>
      <c r="C11" s="166" t="s">
        <v>263</v>
      </c>
      <c r="D11" s="168" t="s">
        <v>264</v>
      </c>
      <c r="E11" s="166" t="s">
        <v>265</v>
      </c>
      <c r="F11" s="168" t="s">
        <v>266</v>
      </c>
      <c r="G11" s="166" t="s">
        <v>254</v>
      </c>
      <c r="H11" s="157">
        <v>43373</v>
      </c>
      <c r="I11" s="172"/>
      <c r="J11" s="173"/>
      <c r="K11" s="173"/>
      <c r="L11" s="173"/>
      <c r="M11" s="173"/>
      <c r="N11" s="173"/>
      <c r="O11" s="173"/>
      <c r="P11" s="173"/>
      <c r="Q11" s="173"/>
      <c r="R11" s="174"/>
      <c r="S11" s="184"/>
      <c r="T11" s="185">
        <v>0</v>
      </c>
      <c r="U11" s="184">
        <v>0.2</v>
      </c>
      <c r="V11" s="185">
        <v>0</v>
      </c>
      <c r="W11" s="184">
        <v>0.8</v>
      </c>
      <c r="X11" s="185">
        <v>1</v>
      </c>
      <c r="Y11" s="184"/>
      <c r="Z11" s="185">
        <v>0</v>
      </c>
      <c r="AA11" s="184">
        <f t="shared" si="4"/>
        <v>1</v>
      </c>
      <c r="AB11" s="184">
        <f t="shared" si="5"/>
        <v>1</v>
      </c>
      <c r="AC11" s="186">
        <f t="shared" si="1"/>
        <v>1</v>
      </c>
      <c r="AD11" s="204" t="s">
        <v>347</v>
      </c>
      <c r="AE11" s="204" t="s">
        <v>386</v>
      </c>
      <c r="AF11" s="204" t="s">
        <v>410</v>
      </c>
      <c r="AG11" s="199">
        <f t="shared" si="2"/>
        <v>1</v>
      </c>
    </row>
    <row r="12" spans="1:33" ht="113.25" customHeight="1" x14ac:dyDescent="0.25">
      <c r="A12" s="349" t="s">
        <v>267</v>
      </c>
      <c r="B12" s="165" t="s">
        <v>36</v>
      </c>
      <c r="C12" s="166" t="s">
        <v>268</v>
      </c>
      <c r="D12" s="168" t="s">
        <v>269</v>
      </c>
      <c r="E12" s="166" t="s">
        <v>270</v>
      </c>
      <c r="F12" s="168" t="s">
        <v>271</v>
      </c>
      <c r="G12" s="166" t="s">
        <v>272</v>
      </c>
      <c r="H12" s="168" t="s">
        <v>273</v>
      </c>
      <c r="I12" s="172"/>
      <c r="J12" s="173"/>
      <c r="K12" s="173"/>
      <c r="L12" s="173"/>
      <c r="M12" s="173">
        <f t="shared" si="3"/>
        <v>0</v>
      </c>
      <c r="N12" s="173"/>
      <c r="O12" s="173"/>
      <c r="P12" s="173"/>
      <c r="Q12" s="173"/>
      <c r="R12" s="174"/>
      <c r="S12" s="184"/>
      <c r="T12" s="185">
        <v>0</v>
      </c>
      <c r="U12" s="184">
        <v>4</v>
      </c>
      <c r="V12" s="185">
        <v>4</v>
      </c>
      <c r="W12" s="184">
        <v>6</v>
      </c>
      <c r="X12" s="185">
        <v>3</v>
      </c>
      <c r="Y12" s="184"/>
      <c r="Z12" s="185">
        <v>6</v>
      </c>
      <c r="AA12" s="184">
        <f t="shared" si="4"/>
        <v>10</v>
      </c>
      <c r="AB12" s="184">
        <f t="shared" si="5"/>
        <v>13</v>
      </c>
      <c r="AC12" s="186">
        <f t="shared" si="1"/>
        <v>0.76923076923076927</v>
      </c>
      <c r="AD12" s="204" t="s">
        <v>350</v>
      </c>
      <c r="AE12" s="204" t="s">
        <v>388</v>
      </c>
      <c r="AF12" s="204"/>
      <c r="AG12" s="199">
        <f t="shared" si="2"/>
        <v>0.53846153846153844</v>
      </c>
    </row>
    <row r="13" spans="1:33" ht="60" x14ac:dyDescent="0.25">
      <c r="A13" s="349"/>
      <c r="B13" s="165" t="s">
        <v>39</v>
      </c>
      <c r="C13" s="166" t="s">
        <v>274</v>
      </c>
      <c r="D13" s="167">
        <v>1</v>
      </c>
      <c r="E13" s="166" t="s">
        <v>275</v>
      </c>
      <c r="F13" s="168" t="s">
        <v>271</v>
      </c>
      <c r="G13" s="166" t="s">
        <v>272</v>
      </c>
      <c r="H13" s="175" t="s">
        <v>276</v>
      </c>
      <c r="I13" s="172"/>
      <c r="J13" s="173"/>
      <c r="K13" s="173"/>
      <c r="L13" s="173"/>
      <c r="M13" s="173">
        <f t="shared" si="3"/>
        <v>0</v>
      </c>
      <c r="N13" s="173"/>
      <c r="O13" s="173"/>
      <c r="P13" s="173"/>
      <c r="Q13" s="173"/>
      <c r="R13" s="174"/>
      <c r="S13" s="186">
        <v>0.25</v>
      </c>
      <c r="T13" s="197">
        <v>0.25</v>
      </c>
      <c r="U13" s="186">
        <v>0.25</v>
      </c>
      <c r="V13" s="197">
        <v>0.25</v>
      </c>
      <c r="W13" s="186">
        <v>0.25</v>
      </c>
      <c r="X13" s="197">
        <v>0.25</v>
      </c>
      <c r="Y13" s="186"/>
      <c r="Z13" s="197">
        <v>0.25</v>
      </c>
      <c r="AA13" s="186">
        <f>S13+U13+W13+Y13</f>
        <v>0.75</v>
      </c>
      <c r="AB13" s="186">
        <f>T13+V13+X13+Z13</f>
        <v>1</v>
      </c>
      <c r="AC13" s="186">
        <f t="shared" si="1"/>
        <v>0.75</v>
      </c>
      <c r="AD13" s="204" t="s">
        <v>348</v>
      </c>
      <c r="AE13" s="204" t="s">
        <v>389</v>
      </c>
      <c r="AF13" s="204"/>
      <c r="AG13" s="199">
        <f t="shared" si="2"/>
        <v>0.75</v>
      </c>
    </row>
    <row r="14" spans="1:33" ht="60" x14ac:dyDescent="0.25">
      <c r="A14" s="349"/>
      <c r="B14" s="165" t="s">
        <v>193</v>
      </c>
      <c r="C14" s="166" t="s">
        <v>277</v>
      </c>
      <c r="D14" s="168" t="s">
        <v>248</v>
      </c>
      <c r="E14" s="166" t="s">
        <v>278</v>
      </c>
      <c r="F14" s="168" t="s">
        <v>241</v>
      </c>
      <c r="G14" s="166" t="s">
        <v>242</v>
      </c>
      <c r="H14" s="175" t="s">
        <v>238</v>
      </c>
      <c r="I14" s="172"/>
      <c r="J14" s="173"/>
      <c r="K14" s="173"/>
      <c r="L14" s="173"/>
      <c r="M14" s="173">
        <f t="shared" si="3"/>
        <v>0</v>
      </c>
      <c r="N14" s="173"/>
      <c r="O14" s="173"/>
      <c r="P14" s="173"/>
      <c r="Q14" s="173"/>
      <c r="R14" s="174"/>
      <c r="S14" s="184">
        <v>0</v>
      </c>
      <c r="T14" s="185">
        <v>0</v>
      </c>
      <c r="U14" s="184">
        <v>1</v>
      </c>
      <c r="V14" s="185">
        <v>1</v>
      </c>
      <c r="W14" s="184">
        <v>1</v>
      </c>
      <c r="X14" s="185">
        <v>1</v>
      </c>
      <c r="Y14" s="184"/>
      <c r="Z14" s="185">
        <v>1</v>
      </c>
      <c r="AA14" s="184">
        <f t="shared" si="4"/>
        <v>2</v>
      </c>
      <c r="AB14" s="184">
        <f t="shared" si="5"/>
        <v>3</v>
      </c>
      <c r="AC14" s="186">
        <f t="shared" si="1"/>
        <v>0.66666666666666663</v>
      </c>
      <c r="AD14" s="204" t="s">
        <v>343</v>
      </c>
      <c r="AE14" s="204"/>
      <c r="AF14" s="204"/>
      <c r="AG14" s="199">
        <f t="shared" si="2"/>
        <v>0.66666666666666663</v>
      </c>
    </row>
    <row r="15" spans="1:33" ht="72" customHeight="1" x14ac:dyDescent="0.25">
      <c r="A15" s="139" t="s">
        <v>279</v>
      </c>
      <c r="B15" s="165" t="s">
        <v>43</v>
      </c>
      <c r="C15" s="176" t="s">
        <v>280</v>
      </c>
      <c r="D15" s="177" t="s">
        <v>281</v>
      </c>
      <c r="E15" s="176" t="s">
        <v>282</v>
      </c>
      <c r="F15" s="168" t="s">
        <v>271</v>
      </c>
      <c r="G15" s="166" t="s">
        <v>272</v>
      </c>
      <c r="H15" s="157">
        <v>43281</v>
      </c>
      <c r="I15" s="172"/>
      <c r="J15" s="173"/>
      <c r="K15" s="173"/>
      <c r="L15" s="173"/>
      <c r="M15" s="173">
        <f t="shared" si="3"/>
        <v>0</v>
      </c>
      <c r="N15" s="173"/>
      <c r="O15" s="173"/>
      <c r="P15" s="173"/>
      <c r="Q15" s="173"/>
      <c r="R15" s="174"/>
      <c r="S15" s="184">
        <v>0</v>
      </c>
      <c r="T15" s="185">
        <v>0</v>
      </c>
      <c r="U15" s="184">
        <v>1</v>
      </c>
      <c r="V15" s="185">
        <v>1</v>
      </c>
      <c r="W15" s="184">
        <v>0</v>
      </c>
      <c r="X15" s="185">
        <v>0</v>
      </c>
      <c r="Y15" s="184"/>
      <c r="Z15" s="185">
        <v>0</v>
      </c>
      <c r="AA15" s="184">
        <f t="shared" si="4"/>
        <v>1</v>
      </c>
      <c r="AB15" s="184">
        <f t="shared" si="5"/>
        <v>1</v>
      </c>
      <c r="AC15" s="186">
        <f t="shared" si="1"/>
        <v>1</v>
      </c>
      <c r="AD15" s="204" t="s">
        <v>349</v>
      </c>
      <c r="AE15" s="204" t="s">
        <v>390</v>
      </c>
      <c r="AF15" s="204"/>
      <c r="AG15" s="199">
        <f t="shared" si="2"/>
        <v>1</v>
      </c>
    </row>
    <row r="16" spans="1:33" ht="240" x14ac:dyDescent="0.25">
      <c r="A16" s="349" t="s">
        <v>283</v>
      </c>
      <c r="B16" s="165" t="s">
        <v>53</v>
      </c>
      <c r="C16" s="166" t="s">
        <v>284</v>
      </c>
      <c r="D16" s="168" t="s">
        <v>285</v>
      </c>
      <c r="E16" s="166" t="s">
        <v>286</v>
      </c>
      <c r="F16" s="168" t="s">
        <v>160</v>
      </c>
      <c r="G16" s="166" t="s">
        <v>254</v>
      </c>
      <c r="H16" s="175" t="s">
        <v>287</v>
      </c>
      <c r="I16" s="172"/>
      <c r="J16" s="173"/>
      <c r="K16" s="173"/>
      <c r="L16" s="173"/>
      <c r="M16" s="173">
        <f t="shared" si="3"/>
        <v>0</v>
      </c>
      <c r="N16" s="173"/>
      <c r="O16" s="173"/>
      <c r="P16" s="173"/>
      <c r="Q16" s="173"/>
      <c r="R16" s="174"/>
      <c r="S16" s="184"/>
      <c r="T16" s="185">
        <v>0</v>
      </c>
      <c r="U16" s="184">
        <v>0.6</v>
      </c>
      <c r="V16" s="185">
        <v>0</v>
      </c>
      <c r="W16" s="184">
        <v>1</v>
      </c>
      <c r="X16" s="185">
        <v>1</v>
      </c>
      <c r="Y16" s="184"/>
      <c r="Z16" s="185">
        <v>1</v>
      </c>
      <c r="AA16" s="184">
        <f t="shared" si="4"/>
        <v>1.6</v>
      </c>
      <c r="AB16" s="184">
        <f t="shared" si="5"/>
        <v>2</v>
      </c>
      <c r="AC16" s="186">
        <f t="shared" si="1"/>
        <v>0.8</v>
      </c>
      <c r="AD16" s="204" t="s">
        <v>345</v>
      </c>
      <c r="AE16" s="204" t="s">
        <v>387</v>
      </c>
      <c r="AF16" s="204" t="s">
        <v>431</v>
      </c>
      <c r="AG16" s="199">
        <f t="shared" si="2"/>
        <v>0.5</v>
      </c>
    </row>
    <row r="17" spans="1:34" ht="195.75" thickBot="1" x14ac:dyDescent="0.3">
      <c r="A17" s="349"/>
      <c r="B17" s="165" t="s">
        <v>58</v>
      </c>
      <c r="C17" s="166" t="s">
        <v>288</v>
      </c>
      <c r="D17" s="168" t="s">
        <v>289</v>
      </c>
      <c r="E17" s="166" t="s">
        <v>290</v>
      </c>
      <c r="F17" s="168" t="s">
        <v>261</v>
      </c>
      <c r="G17" s="166" t="s">
        <v>123</v>
      </c>
      <c r="H17" s="157" t="s">
        <v>423</v>
      </c>
      <c r="I17" s="178"/>
      <c r="J17" s="179"/>
      <c r="K17" s="179"/>
      <c r="L17" s="179"/>
      <c r="M17" s="179">
        <f>SUM(I17:L17)</f>
        <v>0</v>
      </c>
      <c r="N17" s="179"/>
      <c r="O17" s="179"/>
      <c r="P17" s="179"/>
      <c r="Q17" s="179"/>
      <c r="R17" s="180"/>
      <c r="S17" s="184">
        <v>1</v>
      </c>
      <c r="T17" s="185">
        <v>0</v>
      </c>
      <c r="U17" s="184"/>
      <c r="V17" s="185">
        <v>0</v>
      </c>
      <c r="W17" s="184">
        <v>1</v>
      </c>
      <c r="X17" s="185">
        <v>1</v>
      </c>
      <c r="Y17" s="184"/>
      <c r="Z17" s="185">
        <v>1</v>
      </c>
      <c r="AA17" s="184">
        <f t="shared" si="4"/>
        <v>2</v>
      </c>
      <c r="AB17" s="184">
        <f t="shared" si="5"/>
        <v>2</v>
      </c>
      <c r="AC17" s="186">
        <f>AA17/AB17</f>
        <v>1</v>
      </c>
      <c r="AD17" s="204" t="s">
        <v>346</v>
      </c>
      <c r="AE17" s="204"/>
      <c r="AF17" s="204" t="s">
        <v>424</v>
      </c>
      <c r="AG17" s="199">
        <f t="shared" si="2"/>
        <v>0.5</v>
      </c>
    </row>
    <row r="18" spans="1:34" x14ac:dyDescent="0.25">
      <c r="Q18" s="144">
        <f>SUM(Q4:Q17)</f>
        <v>0</v>
      </c>
      <c r="AC18" s="199">
        <f>AVERAGE(AC4:AC17)</f>
        <v>0.7854141025641026</v>
      </c>
      <c r="AD18" s="199" t="e">
        <f t="shared" ref="AD18:AG18" si="6">AVERAGE(AD4:AD17)</f>
        <v>#DIV/0!</v>
      </c>
      <c r="AE18" s="199"/>
      <c r="AF18" s="199"/>
      <c r="AG18" s="199">
        <f t="shared" si="6"/>
        <v>0.66343772893772901</v>
      </c>
    </row>
    <row r="20" spans="1:34" x14ac:dyDescent="0.25">
      <c r="AH20" s="199">
        <f>AC18*75%/AG18</f>
        <v>0.8878912838832036</v>
      </c>
    </row>
  </sheetData>
  <autoFilter ref="A3:AH18">
    <filterColumn colId="1" showButton="0"/>
  </autoFilter>
  <mergeCells count="17">
    <mergeCell ref="A12:A14"/>
    <mergeCell ref="AD2:AD3"/>
    <mergeCell ref="A16:A17"/>
    <mergeCell ref="S2:T2"/>
    <mergeCell ref="U2:V2"/>
    <mergeCell ref="W2:X2"/>
    <mergeCell ref="Y2:Z2"/>
    <mergeCell ref="A8:A11"/>
    <mergeCell ref="A4:A7"/>
    <mergeCell ref="AF2:AF3"/>
    <mergeCell ref="A1:H1"/>
    <mergeCell ref="A2:H2"/>
    <mergeCell ref="I2:R2"/>
    <mergeCell ref="B3:C3"/>
    <mergeCell ref="AA2:AA3"/>
    <mergeCell ref="AB2:AB3"/>
    <mergeCell ref="AC2:AC3"/>
  </mergeCells>
  <conditionalFormatting sqref="M4:M17">
    <cfRule type="iconSet" priority="3">
      <iconSet iconSet="3Symbols">
        <cfvo type="percent" val="0"/>
        <cfvo type="percent" val="75"/>
        <cfvo type="percent" val="91"/>
      </iconSet>
    </cfRule>
    <cfRule type="dataBar" priority="4">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1" priority="2" operator="equal">
      <formula>1</formula>
    </cfRule>
  </conditionalFormatting>
  <conditionalFormatting sqref="AD4:AF17">
    <cfRule type="cellIs" dxfId="0" priority="1" operator="equal">
      <formula>1</formula>
    </cfRule>
  </conditionalFormatting>
  <printOptions horizontalCentered="1"/>
  <pageMargins left="0.23622047244094491" right="0.23622047244094491" top="0.74803149606299213" bottom="0.74803149606299213" header="0.31496062992125984" footer="0.31496062992125984"/>
  <pageSetup scale="34"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7"/>
  <sheetViews>
    <sheetView showGridLines="0" topLeftCell="A18" workbookViewId="0">
      <selection activeCell="K43" sqref="K43"/>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187" t="s">
        <v>300</v>
      </c>
      <c r="C3" s="187" t="s">
        <v>301</v>
      </c>
      <c r="D3" s="187"/>
      <c r="E3" s="187" t="s">
        <v>302</v>
      </c>
      <c r="F3" s="187" t="s">
        <v>303</v>
      </c>
    </row>
    <row r="4" spans="2:6" hidden="1" x14ac:dyDescent="0.25">
      <c r="B4" s="198" t="s">
        <v>304</v>
      </c>
      <c r="C4" s="201">
        <f>'Gestión Riesgo Corrupción '!AB15</f>
        <v>0.90909090909090906</v>
      </c>
      <c r="D4" s="201"/>
      <c r="E4" s="201">
        <v>0.2</v>
      </c>
      <c r="F4" s="207">
        <f>C4*E4</f>
        <v>0.18181818181818182</v>
      </c>
    </row>
    <row r="5" spans="2:6" hidden="1" x14ac:dyDescent="0.25">
      <c r="B5" s="198" t="s">
        <v>305</v>
      </c>
      <c r="C5" s="201">
        <f>'Estrategias de Racionalizacion'!U15</f>
        <v>1</v>
      </c>
      <c r="D5" s="201"/>
      <c r="E5" s="201">
        <v>0.2</v>
      </c>
      <c r="F5" s="207">
        <f t="shared" ref="F5:F7" si="0">C5*E5</f>
        <v>0.2</v>
      </c>
    </row>
    <row r="6" spans="2:6" hidden="1" x14ac:dyDescent="0.25">
      <c r="B6" s="198" t="s">
        <v>306</v>
      </c>
      <c r="C6" s="201">
        <f>'Rendición de Cuentas'!AB14</f>
        <v>0.8</v>
      </c>
      <c r="D6" s="201"/>
      <c r="E6" s="201">
        <v>0.2</v>
      </c>
      <c r="F6" s="207">
        <f t="shared" si="0"/>
        <v>0.16000000000000003</v>
      </c>
    </row>
    <row r="7" spans="2:6" hidden="1" x14ac:dyDescent="0.25">
      <c r="B7" s="198" t="s">
        <v>307</v>
      </c>
      <c r="C7" s="201">
        <f>'Atención al ciudadano'!S26</f>
        <v>0.74710743801652901</v>
      </c>
      <c r="D7" s="201"/>
      <c r="E7" s="201">
        <v>0.2</v>
      </c>
      <c r="F7" s="207">
        <f t="shared" si="0"/>
        <v>0.14942148760330581</v>
      </c>
    </row>
    <row r="8" spans="2:6" hidden="1" x14ac:dyDescent="0.25">
      <c r="B8" s="198" t="s">
        <v>308</v>
      </c>
      <c r="C8" s="201">
        <f>'Transparencia y Acc. Info'!AC18</f>
        <v>0.7854141025641026</v>
      </c>
      <c r="D8" s="201"/>
      <c r="E8" s="201">
        <v>0.2</v>
      </c>
      <c r="F8" s="207">
        <f>C8*E8</f>
        <v>0.15708282051282052</v>
      </c>
    </row>
    <row r="9" spans="2:6" hidden="1" x14ac:dyDescent="0.25">
      <c r="B9" s="302" t="s">
        <v>297</v>
      </c>
      <c r="C9" s="405"/>
      <c r="D9" s="405"/>
      <c r="E9" s="303"/>
      <c r="F9" s="201">
        <f>SUM(F4:F8)</f>
        <v>0.84832248993430825</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6" spans="2:7" x14ac:dyDescent="0.25">
      <c r="B26" s="187" t="s">
        <v>300</v>
      </c>
      <c r="C26" s="187" t="s">
        <v>301</v>
      </c>
      <c r="D26" s="187" t="s">
        <v>432</v>
      </c>
      <c r="E26" s="187" t="s">
        <v>302</v>
      </c>
      <c r="F26" s="187" t="s">
        <v>303</v>
      </c>
    </row>
    <row r="27" spans="2:7" x14ac:dyDescent="0.25">
      <c r="B27" s="198" t="s">
        <v>304</v>
      </c>
      <c r="C27" s="201">
        <f>'Gestión Riesgo Corrupción '!AB15</f>
        <v>0.90909090909090906</v>
      </c>
      <c r="D27" s="201">
        <v>0.75</v>
      </c>
      <c r="E27" s="201">
        <v>0.2</v>
      </c>
      <c r="F27" s="207">
        <f>C27*E27</f>
        <v>0.18181818181818182</v>
      </c>
      <c r="G27" s="210"/>
    </row>
    <row r="28" spans="2:7" x14ac:dyDescent="0.25">
      <c r="B28" s="198" t="s">
        <v>305</v>
      </c>
      <c r="C28" s="201">
        <f>'Estrategias de Racionalizacion'!U17</f>
        <v>1</v>
      </c>
      <c r="D28" s="201">
        <v>0.75</v>
      </c>
      <c r="E28" s="201">
        <v>0.2</v>
      </c>
      <c r="F28" s="207">
        <f t="shared" ref="F28:F30" si="1">C28*E28</f>
        <v>0.2</v>
      </c>
      <c r="G28" s="210"/>
    </row>
    <row r="29" spans="2:7" x14ac:dyDescent="0.25">
      <c r="B29" s="198" t="s">
        <v>306</v>
      </c>
      <c r="C29" s="201">
        <f>'Rendición de Cuentas'!AB14</f>
        <v>0.8</v>
      </c>
      <c r="D29" s="201">
        <v>0.75</v>
      </c>
      <c r="E29" s="201">
        <v>0.2</v>
      </c>
      <c r="F29" s="207">
        <f t="shared" si="1"/>
        <v>0.16000000000000003</v>
      </c>
      <c r="G29" s="210"/>
    </row>
    <row r="30" spans="2:7" x14ac:dyDescent="0.25">
      <c r="B30" s="198" t="s">
        <v>307</v>
      </c>
      <c r="C30" s="201">
        <f>'Atención al ciudadano'!S26</f>
        <v>0.74710743801652901</v>
      </c>
      <c r="D30" s="201">
        <f>C30</f>
        <v>0.74710743801652901</v>
      </c>
      <c r="E30" s="201">
        <v>0.2</v>
      </c>
      <c r="F30" s="207">
        <f t="shared" si="1"/>
        <v>0.14942148760330581</v>
      </c>
      <c r="G30" s="210"/>
    </row>
    <row r="31" spans="2:7" x14ac:dyDescent="0.25">
      <c r="B31" s="198" t="s">
        <v>308</v>
      </c>
      <c r="C31" s="201">
        <f>'Transparencia y Acc. Info'!AC18</f>
        <v>0.7854141025641026</v>
      </c>
      <c r="D31" s="201">
        <v>0.75</v>
      </c>
      <c r="E31" s="201">
        <v>0.2</v>
      </c>
      <c r="F31" s="207">
        <f>C31*E31</f>
        <v>0.15708282051282052</v>
      </c>
      <c r="G31" s="210"/>
    </row>
    <row r="32" spans="2:7" x14ac:dyDescent="0.25">
      <c r="B32" s="302" t="s">
        <v>297</v>
      </c>
      <c r="C32" s="405"/>
      <c r="D32" s="405"/>
      <c r="E32" s="303"/>
      <c r="F32" s="211">
        <f>SUM(F27:F31)</f>
        <v>0.84832248993430825</v>
      </c>
      <c r="G32" s="210"/>
    </row>
    <row r="37" spans="5:5" x14ac:dyDescent="0.25">
      <c r="E37" s="286"/>
    </row>
  </sheetData>
  <mergeCells count="2">
    <mergeCell ref="B9:E9"/>
    <mergeCell ref="B32:E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Gestión Riesgo Corrupción </vt:lpstr>
      <vt:lpstr>Estrategias de Racionalizacion</vt:lpstr>
      <vt:lpstr>Rendición de Cuentas</vt:lpstr>
      <vt:lpstr>Atención al ciudadano</vt:lpstr>
      <vt:lpstr>Transparencia y Acc. Info</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cp:lastPrinted>2018-08-29T20:00:42Z</cp:lastPrinted>
  <dcterms:created xsi:type="dcterms:W3CDTF">2018-03-16T20:24:07Z</dcterms:created>
  <dcterms:modified xsi:type="dcterms:W3CDTF">2018-12-11T16:10:11Z</dcterms:modified>
</cp:coreProperties>
</file>