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defaultThemeVersion="124226"/>
  <mc:AlternateContent xmlns:mc="http://schemas.openxmlformats.org/markup-compatibility/2006">
    <mc:Choice Requires="x15">
      <x15ac:absPath xmlns:x15ac="http://schemas.microsoft.com/office/spreadsheetml/2010/11/ac" url="\\192.168.1.29\FileServer\Planeacion\GESTION 2026\3. Gestión del Mejoramiento\4. MATRIZ DE RIESGOS 2026\MAPA DE RIESGOS 2026_V7\Para publicación 1 de sept\"/>
    </mc:Choice>
  </mc:AlternateContent>
  <xr:revisionPtr revIDLastSave="0" documentId="13_ncr:1_{12D1E29E-EF4A-4959-A4D0-49F204030A2C}" xr6:coauthVersionLast="47" xr6:coauthVersionMax="47" xr10:uidLastSave="{00000000-0000-0000-0000-000000000000}"/>
  <bookViews>
    <workbookView xWindow="-108" yWindow="-108" windowWidth="30936" windowHeight="16776" firstSheet="6" activeTab="8" xr2:uid="{00000000-000D-0000-FFFF-FFFF00000000}"/>
  </bookViews>
  <sheets>
    <sheet name="1 INSTRUCTIVO" sheetId="1" r:id="rId1"/>
    <sheet name="2 CONTEXTO E IDENTIFICACIÓN" sheetId="2" r:id="rId2"/>
    <sheet name="11 FORMULAS" sheetId="3" state="hidden" r:id="rId3"/>
    <sheet name="3 PROBABIL E IMPACTO INHERENTE" sheetId="4" r:id="rId4"/>
    <sheet name="4 MAPA CALOR INHERENTE" sheetId="5" r:id="rId5"/>
    <sheet name="5 VALORACIÓN DEL CONTROL" sheetId="6" r:id="rId6"/>
    <sheet name="6 MAPA CALOR RESIDUAL" sheetId="7" r:id="rId7"/>
    <sheet name="7 MAPA CALOR INHEREN Y RESIDUAL" sheetId="8" r:id="rId8"/>
    <sheet name="8 MAPA RIESGOS" sheetId="9" r:id="rId9"/>
    <sheet name="9 RIESGO DEL PROCESO" sheetId="10" r:id="rId10"/>
    <sheet name="10 CONTROL DE CAMBIOS" sheetId="11" r:id="rId11"/>
  </sheets>
  <externalReferences>
    <externalReference r:id="rId12"/>
    <externalReference r:id="rId13"/>
  </externalReferences>
  <definedNames>
    <definedName name="_xlnm._FilterDatabase" localSheetId="0" hidden="1">'1 INSTRUCTIVO'!$B$85:$H$119</definedName>
    <definedName name="_xlnm._FilterDatabase" localSheetId="3" hidden="1">'3 PROBABIL E IMPACTO INHERENTE'!$A$8:$N$8</definedName>
    <definedName name="_xlnm._FilterDatabase" localSheetId="5" hidden="1">'5 VALORACIÓN DEL CONTROL'!$A$7:$X$127</definedName>
    <definedName name="Afectación_Económica">'3 PROBABIL E IMPACTO INHERENTE'!$X$9:$X$14</definedName>
    <definedName name="_xlnm.Print_Area" localSheetId="10">'10 CONTROL DE CAMBIOS'!$A$1:$D$6</definedName>
    <definedName name="_xlnm.Print_Area" localSheetId="3">'3 PROBABIL E IMPACTO INHERENTE'!$A$1:$Y$28</definedName>
    <definedName name="Definicion_tratamiento">'11 FORMULAS'!#REF!</definedName>
    <definedName name="E_Relaciones_Laborales">'11 FORMULAS'!$C$12:$C$17</definedName>
    <definedName name="Ejecución_administración_de_procesos">Tabla2[Ejecución_administración_de_procesos]</definedName>
    <definedName name="Evento_externo">'11 FORMULAS'!$F$39:$F$42</definedName>
    <definedName name="F_Usuarios_Productos_y_Prácticas_Organizacionales">'11 FORMULAS'!$C$18:$C$23</definedName>
    <definedName name="Fiscal">'11 FORMULAS'!$B$32:$B$35</definedName>
    <definedName name="Fiscal_A">'11 FORMULAS'!#REF!</definedName>
    <definedName name="Fiscal_B">'11 FORMULAS'!#REF!</definedName>
    <definedName name="G_Daños_Activos_Físicos">'11 FORMULAS'!$C$24:$C$26</definedName>
    <definedName name="Gestión">'11 FORMULAS'!$A$32:$A$34</definedName>
    <definedName name="Gestiòn">'11 FORMULAS'!#REF!</definedName>
    <definedName name="Gestión_A">'11 FORMULAS'!#REF!</definedName>
    <definedName name="Gestión_B">'11 FORMULAS'!#REF!</definedName>
    <definedName name="IMPACTO_PROCESOS" localSheetId="1">'[1]LISTAS FORMULAS'!$C$3:$C$7</definedName>
    <definedName name="IMPACTO_PROCESOS" localSheetId="4">'[1]LISTAS FORMULAS'!$C$3:$C$7</definedName>
    <definedName name="IMPACTO_PROCESOS" localSheetId="6">'[1]LISTAS FORMULAS'!$C$3:$C$7</definedName>
    <definedName name="IMPACTO_PROCESOS" localSheetId="7">'[1]LISTAS FORMULAS'!$C$3:$C$7</definedName>
    <definedName name="IMPACTO_PROCESOS" localSheetId="8">'[1]LISTAS FORMULAS'!$C$3:$C$7</definedName>
    <definedName name="IMPACTO_PROCESOS" localSheetId="9">'[1]LISTAS FORMULAS'!$C$3:$C$7</definedName>
    <definedName name="Infraestructura">'11 FORMULAS'!$E$39:$E$42</definedName>
    <definedName name="Integridad_Pública_Corrupción">'11 FORMULAS'!$D$32:$D$34</definedName>
    <definedName name="Integridad_Pública_LA_FT_FP">'11 FORMULAS'!$E$32:$E$34</definedName>
    <definedName name="IntegridadPública_Corrupción">'11 FORMULAS'!#REF!</definedName>
    <definedName name="IntegridadPública_LA_FT_FP">'11 FORMULAS'!#REF!</definedName>
    <definedName name="opciones" localSheetId="1">'[1]LISTAS FORMULAS'!$F$3:$F$4</definedName>
    <definedName name="opciones" localSheetId="4">'[1]LISTAS FORMULAS'!$F$3:$F$4</definedName>
    <definedName name="opciones" localSheetId="6">'[1]LISTAS FORMULAS'!$F$3:$F$4</definedName>
    <definedName name="opciones" localSheetId="7">'[1]LISTAS FORMULAS'!$F$3:$F$4</definedName>
    <definedName name="opciones" localSheetId="8">'[1]LISTAS FORMULAS'!$F$3:$F$4</definedName>
    <definedName name="opciones" localSheetId="9">'[1]LISTAS FORMULAS'!$F$3:$F$4</definedName>
    <definedName name="opciones2" localSheetId="1">'[1]LISTAS FORMULAS'!$G$3:$G$5</definedName>
    <definedName name="opciones2" localSheetId="4">'[1]LISTAS FORMULAS'!$G$3:$G$5</definedName>
    <definedName name="opciones2" localSheetId="6">'[1]LISTAS FORMULAS'!$G$3:$G$5</definedName>
    <definedName name="opciones2" localSheetId="7">'[1]LISTAS FORMULAS'!$G$3:$G$5</definedName>
    <definedName name="opciones2" localSheetId="8">'[1]LISTAS FORMULAS'!$G$3:$G$5</definedName>
    <definedName name="opciones2" localSheetId="9">'[1]LISTAS FORMULAS'!$G$3:$G$5</definedName>
    <definedName name="Plan_accion">'11 FORMULAS'!#REF!</definedName>
    <definedName name="Plan_acción">'11 FORMULAS'!#REF!</definedName>
    <definedName name="Plan_de_acción">'11 FORMULAS'!#REF!</definedName>
    <definedName name="Posibilidad__de_efecto_dañoso_sobre_el_interes_patrimonial">'11 FORMULAS'!#REF!</definedName>
    <definedName name="Posibilidad_de_pérdida_Económica">'11 FORMULAS'!#REF!</definedName>
    <definedName name="Quince_Cero" localSheetId="1">'[1]LISTAS FORMULAS'!$F$14:$F$15</definedName>
    <definedName name="Quince_Cero" localSheetId="4">'[1]LISTAS FORMULAS'!$F$14:$F$15</definedName>
    <definedName name="Quince_Cero" localSheetId="6">'[1]LISTAS FORMULAS'!$F$14:$F$15</definedName>
    <definedName name="Quince_Cero" localSheetId="7">'[1]LISTAS FORMULAS'!$F$14:$F$15</definedName>
    <definedName name="Quince_Cero" localSheetId="8">'[1]LISTAS FORMULAS'!$F$14:$F$15</definedName>
    <definedName name="Quince_Cero" localSheetId="9">'[1]LISTAS FORMULAS'!$F$14:$F$15</definedName>
    <definedName name="Rango_Calificacion_Ejecucion" localSheetId="1">'[1]LISTAS FORMULAS'!$H$3:$H$5</definedName>
    <definedName name="Rango_Calificacion_Ejecucion" localSheetId="4">'[1]LISTAS FORMULAS'!$H$3:$H$5</definedName>
    <definedName name="Rango_Calificacion_Ejecucion" localSheetId="6">'[1]LISTAS FORMULAS'!$H$3:$H$5</definedName>
    <definedName name="Rango_Calificacion_Ejecucion" localSheetId="7">'[1]LISTAS FORMULAS'!$H$3:$H$5</definedName>
    <definedName name="Rango_Calificacion_Ejecucion" localSheetId="8">'[1]LISTAS FORMULAS'!$H$3:$H$5</definedName>
    <definedName name="Rango_Calificacion_Ejecucion" localSheetId="9">'[1]LISTAS FORMULAS'!$H$3:$H$5</definedName>
    <definedName name="Reducir_mitigar_Transferir_Evitar">'8 MAPA RIESGOS'!$AJ$16:$AJ$18</definedName>
    <definedName name="Reputacional">'3 PROBABIL E IMPACTO INHERENTE'!$Y$9:$Y$14</definedName>
    <definedName name="Requiere_Plan_de_Acción">'8 MAPA RIESGOS'!$AJ$16:$AJ$18</definedName>
    <definedName name="Seg.Información">'11 FORMULAS'!#REF!</definedName>
    <definedName name="Seguridad_Información">'11 FORMULAS'!$C$32:$C$34</definedName>
    <definedName name="Talento_Humano">'11 FORMULAS'!$C$39:$C$42</definedName>
    <definedName name="Tecnología">'11 FORMULAS'!$D$39:$D$43</definedName>
    <definedName name="Tipo" localSheetId="10">'[2]CONTEXTO E IDENTIFICACIÓN'!$C$21:$C$24</definedName>
    <definedName name="TIPO" localSheetId="4">'[1]CONTEXTO E IDENTIFICACIÓN'!$E$29:$E$32</definedName>
    <definedName name="TIPO" localSheetId="6">'[1]CONTEXTO E IDENTIFICACIÓN'!$E$29:$E$32</definedName>
    <definedName name="TIPO" localSheetId="7">'[1]CONTEXTO E IDENTIFICACIÓN'!$E$29:$E$32</definedName>
    <definedName name="TIPO" localSheetId="8">'[1]CONTEXTO E IDENTIFICACIÓN'!$E$29:$E$32</definedName>
    <definedName name="TIPO" localSheetId="9">'[1]CONTEXTO E IDENTIFICACIÓN'!$E$29:$E$32</definedName>
    <definedName name="Tipo">'11 FORMULAS'!$A$4:$A$11</definedName>
    <definedName name="_xlnm.Print_Titles" localSheetId="1">'2 CONTEXTO E IDENTIFICACIÓN'!$7:$8</definedName>
    <definedName name="_xlnm.Print_Titles" localSheetId="3">'3 PROBABIL E IMPACTO INHERENTE'!$5:$8</definedName>
    <definedName name="_xlnm.Print_Titles" localSheetId="5">'5 VALORACIÓN DEL CONTROL'!$3:$7</definedName>
    <definedName name="Transacción_u_Operación_aplica_para_LA_FT_FP">'11 FORMULAS'!$B$39:$B$42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 i="11" l="1"/>
  <c r="C2" i="11"/>
  <c r="B1" i="11"/>
  <c r="B5" i="10"/>
  <c r="B4" i="10"/>
  <c r="I2" i="10"/>
  <c r="G2" i="10"/>
  <c r="F2" i="10"/>
  <c r="D2" i="10"/>
  <c r="C2" i="10"/>
  <c r="G1" i="10"/>
  <c r="F1" i="10"/>
  <c r="B1" i="10"/>
  <c r="I28" i="9"/>
  <c r="K28" i="9" s="1"/>
  <c r="H28" i="9"/>
  <c r="J28" i="9" s="1"/>
  <c r="L28" i="9" s="1"/>
  <c r="N28" i="9" s="1"/>
  <c r="M28" i="9" s="1"/>
  <c r="P28" i="9" s="1"/>
  <c r="B28" i="9"/>
  <c r="A28" i="9"/>
  <c r="I27" i="9"/>
  <c r="K27" i="9" s="1"/>
  <c r="H27" i="9"/>
  <c r="J27" i="9" s="1"/>
  <c r="L27" i="9" s="1"/>
  <c r="N27" i="9" s="1"/>
  <c r="M27" i="9" s="1"/>
  <c r="P27" i="9" s="1"/>
  <c r="B27" i="9"/>
  <c r="A27" i="9"/>
  <c r="I26" i="9"/>
  <c r="K26" i="9" s="1"/>
  <c r="H26" i="9"/>
  <c r="J26" i="9" s="1"/>
  <c r="L26" i="9" s="1"/>
  <c r="N26" i="9" s="1"/>
  <c r="M26" i="9" s="1"/>
  <c r="P26" i="9" s="1"/>
  <c r="B26" i="9"/>
  <c r="A26" i="9"/>
  <c r="J25" i="9"/>
  <c r="L25" i="9" s="1"/>
  <c r="N25" i="9" s="1"/>
  <c r="M25" i="9" s="1"/>
  <c r="P25" i="9" s="1"/>
  <c r="I25" i="9"/>
  <c r="K25" i="9" s="1"/>
  <c r="H25" i="9"/>
  <c r="B25" i="9"/>
  <c r="A25" i="9"/>
  <c r="I24" i="9"/>
  <c r="K24" i="9" s="1"/>
  <c r="H24" i="9"/>
  <c r="J24" i="9" s="1"/>
  <c r="L24" i="9" s="1"/>
  <c r="N24" i="9" s="1"/>
  <c r="M24" i="9" s="1"/>
  <c r="P24" i="9" s="1"/>
  <c r="B24" i="9"/>
  <c r="A24" i="9"/>
  <c r="I23" i="9"/>
  <c r="K23" i="9" s="1"/>
  <c r="H23" i="9"/>
  <c r="J23" i="9" s="1"/>
  <c r="L23" i="9" s="1"/>
  <c r="N23" i="9" s="1"/>
  <c r="M23" i="9" s="1"/>
  <c r="P23" i="9" s="1"/>
  <c r="B23" i="9"/>
  <c r="A23" i="9"/>
  <c r="I22" i="9"/>
  <c r="K22" i="9" s="1"/>
  <c r="H22" i="9"/>
  <c r="J22" i="9" s="1"/>
  <c r="L22" i="9" s="1"/>
  <c r="N22" i="9" s="1"/>
  <c r="M22" i="9" s="1"/>
  <c r="P22" i="9" s="1"/>
  <c r="B22" i="9"/>
  <c r="A22" i="9"/>
  <c r="I21" i="9"/>
  <c r="K21" i="9" s="1"/>
  <c r="H21" i="9"/>
  <c r="J21" i="9" s="1"/>
  <c r="L21" i="9" s="1"/>
  <c r="N21" i="9" s="1"/>
  <c r="M21" i="9" s="1"/>
  <c r="P21" i="9" s="1"/>
  <c r="B21" i="9"/>
  <c r="A21" i="9"/>
  <c r="I20" i="9"/>
  <c r="K20" i="9" s="1"/>
  <c r="H20" i="9"/>
  <c r="J20" i="9" s="1"/>
  <c r="L20" i="9" s="1"/>
  <c r="N20" i="9" s="1"/>
  <c r="M20" i="9" s="1"/>
  <c r="P20" i="9" s="1"/>
  <c r="B20" i="9"/>
  <c r="A20" i="9"/>
  <c r="K19" i="9"/>
  <c r="I19" i="9"/>
  <c r="H19" i="9"/>
  <c r="J19" i="9" s="1"/>
  <c r="L19" i="9" s="1"/>
  <c r="N19" i="9" s="1"/>
  <c r="M19" i="9" s="1"/>
  <c r="P19" i="9" s="1"/>
  <c r="B19" i="9"/>
  <c r="A19" i="9"/>
  <c r="I18" i="9"/>
  <c r="K18" i="9" s="1"/>
  <c r="H18" i="9"/>
  <c r="J18" i="9" s="1"/>
  <c r="L18" i="9" s="1"/>
  <c r="N18" i="9" s="1"/>
  <c r="M18" i="9" s="1"/>
  <c r="P18" i="9" s="1"/>
  <c r="B18" i="9"/>
  <c r="A18" i="9"/>
  <c r="K17" i="9"/>
  <c r="I17" i="9"/>
  <c r="H17" i="9"/>
  <c r="J17" i="9" s="1"/>
  <c r="L17" i="9" s="1"/>
  <c r="N17" i="9" s="1"/>
  <c r="M17" i="9" s="1"/>
  <c r="P17" i="9" s="1"/>
  <c r="B17" i="9"/>
  <c r="A17" i="9"/>
  <c r="I16" i="9"/>
  <c r="K16" i="9" s="1"/>
  <c r="H16" i="9"/>
  <c r="J16" i="9" s="1"/>
  <c r="L16" i="9" s="1"/>
  <c r="N16" i="9" s="1"/>
  <c r="M16" i="9" s="1"/>
  <c r="P16" i="9" s="1"/>
  <c r="B16" i="9"/>
  <c r="A16" i="9"/>
  <c r="I15" i="9"/>
  <c r="K15" i="9" s="1"/>
  <c r="H15" i="9"/>
  <c r="J15" i="9" s="1"/>
  <c r="L15" i="9" s="1"/>
  <c r="N15" i="9" s="1"/>
  <c r="M15" i="9" s="1"/>
  <c r="P15" i="9" s="1"/>
  <c r="B15" i="9"/>
  <c r="A15" i="9"/>
  <c r="K14" i="9"/>
  <c r="I14" i="9"/>
  <c r="H14" i="9"/>
  <c r="J14" i="9" s="1"/>
  <c r="L14" i="9" s="1"/>
  <c r="N14" i="9" s="1"/>
  <c r="M14" i="9" s="1"/>
  <c r="P14" i="9" s="1"/>
  <c r="B14" i="9"/>
  <c r="A14" i="9"/>
  <c r="I13" i="9"/>
  <c r="K13" i="9" s="1"/>
  <c r="H13" i="9"/>
  <c r="J13" i="9" s="1"/>
  <c r="L13" i="9" s="1"/>
  <c r="N13" i="9" s="1"/>
  <c r="M13" i="9" s="1"/>
  <c r="P13" i="9" s="1"/>
  <c r="B13" i="9"/>
  <c r="A13" i="9"/>
  <c r="A12" i="9"/>
  <c r="A11" i="9"/>
  <c r="A10" i="9"/>
  <c r="A9" i="9"/>
  <c r="B5" i="9"/>
  <c r="B4" i="9"/>
  <c r="I2" i="9"/>
  <c r="G2" i="9"/>
  <c r="F2" i="9"/>
  <c r="D2" i="9"/>
  <c r="C2" i="9"/>
  <c r="G1" i="9"/>
  <c r="F1" i="9"/>
  <c r="B1" i="9"/>
  <c r="B5" i="8"/>
  <c r="B4" i="8"/>
  <c r="M2" i="8"/>
  <c r="K2" i="8"/>
  <c r="J2" i="8"/>
  <c r="F2" i="8"/>
  <c r="E2" i="8"/>
  <c r="K1" i="8"/>
  <c r="J1" i="8"/>
  <c r="B1" i="8"/>
  <c r="D28" i="7"/>
  <c r="F28" i="7" s="1"/>
  <c r="C28" i="7"/>
  <c r="E28" i="7" s="1"/>
  <c r="G28" i="7" s="1"/>
  <c r="B28" i="7"/>
  <c r="A28" i="7"/>
  <c r="D27" i="7"/>
  <c r="F27" i="7" s="1"/>
  <c r="C27" i="7"/>
  <c r="E27" i="7" s="1"/>
  <c r="G27" i="7" s="1"/>
  <c r="B27" i="7"/>
  <c r="A27" i="7"/>
  <c r="D26" i="7"/>
  <c r="F26" i="7" s="1"/>
  <c r="C26" i="7"/>
  <c r="E26" i="7" s="1"/>
  <c r="G26" i="7" s="1"/>
  <c r="B26" i="7"/>
  <c r="A26" i="7"/>
  <c r="D25" i="7"/>
  <c r="F25" i="7" s="1"/>
  <c r="C25" i="7"/>
  <c r="E25" i="7" s="1"/>
  <c r="G25" i="7" s="1"/>
  <c r="B25" i="7"/>
  <c r="A25" i="7"/>
  <c r="D24" i="7"/>
  <c r="F24" i="7" s="1"/>
  <c r="C24" i="7"/>
  <c r="E24" i="7" s="1"/>
  <c r="G24" i="7" s="1"/>
  <c r="B24" i="7"/>
  <c r="A24" i="7"/>
  <c r="D23" i="7"/>
  <c r="F23" i="7" s="1"/>
  <c r="C23" i="7"/>
  <c r="E23" i="7" s="1"/>
  <c r="G23" i="7" s="1"/>
  <c r="B23" i="7"/>
  <c r="A23" i="7"/>
  <c r="E22" i="7"/>
  <c r="G22" i="7" s="1"/>
  <c r="D22" i="7"/>
  <c r="F22" i="7" s="1"/>
  <c r="C22" i="7"/>
  <c r="B22" i="7"/>
  <c r="A22" i="7"/>
  <c r="D21" i="7"/>
  <c r="F21" i="7" s="1"/>
  <c r="C21" i="7"/>
  <c r="E21" i="7" s="1"/>
  <c r="G21" i="7" s="1"/>
  <c r="B21" i="7"/>
  <c r="A21" i="7"/>
  <c r="D20" i="7"/>
  <c r="F20" i="7" s="1"/>
  <c r="C20" i="7"/>
  <c r="E20" i="7" s="1"/>
  <c r="G20" i="7" s="1"/>
  <c r="B20" i="7"/>
  <c r="A20" i="7"/>
  <c r="D19" i="7"/>
  <c r="F19" i="7" s="1"/>
  <c r="C19" i="7"/>
  <c r="E19" i="7" s="1"/>
  <c r="G19" i="7" s="1"/>
  <c r="B19" i="7"/>
  <c r="A19" i="7"/>
  <c r="E18" i="7"/>
  <c r="G18" i="7" s="1"/>
  <c r="D18" i="7"/>
  <c r="F18" i="7" s="1"/>
  <c r="C18" i="7"/>
  <c r="B18" i="7"/>
  <c r="A18" i="7"/>
  <c r="D17" i="7"/>
  <c r="F17" i="7" s="1"/>
  <c r="C17" i="7"/>
  <c r="E17" i="7" s="1"/>
  <c r="G17" i="7" s="1"/>
  <c r="B17" i="7"/>
  <c r="A17" i="7"/>
  <c r="D16" i="7"/>
  <c r="F16" i="7" s="1"/>
  <c r="C16" i="7"/>
  <c r="E16" i="7" s="1"/>
  <c r="G16" i="7" s="1"/>
  <c r="B16" i="7"/>
  <c r="A16" i="7"/>
  <c r="F15" i="7"/>
  <c r="D15" i="7"/>
  <c r="C15" i="7"/>
  <c r="E15" i="7" s="1"/>
  <c r="G15" i="7" s="1"/>
  <c r="B15" i="7"/>
  <c r="A15" i="7"/>
  <c r="D14" i="7"/>
  <c r="F14" i="7" s="1"/>
  <c r="C14" i="7"/>
  <c r="E14" i="7" s="1"/>
  <c r="G14" i="7" s="1"/>
  <c r="B14" i="7"/>
  <c r="A14" i="7"/>
  <c r="D13" i="7"/>
  <c r="F13" i="7" s="1"/>
  <c r="C13" i="7"/>
  <c r="E13" i="7" s="1"/>
  <c r="G13" i="7" s="1"/>
  <c r="B13" i="7"/>
  <c r="A13" i="7"/>
  <c r="A12" i="7"/>
  <c r="A11" i="7"/>
  <c r="A10" i="7"/>
  <c r="A9" i="7"/>
  <c r="B5" i="7"/>
  <c r="B4" i="7"/>
  <c r="J2" i="7"/>
  <c r="H2" i="7"/>
  <c r="G2" i="7"/>
  <c r="D2" i="7"/>
  <c r="C2" i="7"/>
  <c r="H1" i="7"/>
  <c r="G1" i="7"/>
  <c r="B1" i="7"/>
  <c r="N31" i="6"/>
  <c r="S31" i="6" s="1"/>
  <c r="L31" i="6"/>
  <c r="I31" i="6"/>
  <c r="N30" i="6"/>
  <c r="S30" i="6" s="1"/>
  <c r="L30" i="6"/>
  <c r="I30" i="6"/>
  <c r="S29" i="6"/>
  <c r="N29" i="6"/>
  <c r="L29" i="6"/>
  <c r="I29" i="6"/>
  <c r="N28" i="6"/>
  <c r="S28" i="6" s="1"/>
  <c r="L28" i="6"/>
  <c r="I28" i="6"/>
  <c r="S27" i="6"/>
  <c r="N27" i="6"/>
  <c r="L27" i="6"/>
  <c r="I27" i="6"/>
  <c r="S26" i="6"/>
  <c r="N26" i="6"/>
  <c r="L26" i="6"/>
  <c r="I26" i="6"/>
  <c r="A26" i="6"/>
  <c r="N25" i="6"/>
  <c r="S25" i="6" s="1"/>
  <c r="L25" i="6"/>
  <c r="I25" i="6"/>
  <c r="S24" i="6"/>
  <c r="N24" i="6"/>
  <c r="L24" i="6"/>
  <c r="I24" i="6"/>
  <c r="S23" i="6"/>
  <c r="N23" i="6"/>
  <c r="L23" i="6"/>
  <c r="I23" i="6"/>
  <c r="N22" i="6"/>
  <c r="S22" i="6" s="1"/>
  <c r="L22" i="6"/>
  <c r="I22" i="6"/>
  <c r="N21" i="6"/>
  <c r="S21" i="6" s="1"/>
  <c r="L21" i="6"/>
  <c r="I21" i="6"/>
  <c r="N20" i="6"/>
  <c r="S20" i="6" s="1"/>
  <c r="L20" i="6"/>
  <c r="I20" i="6"/>
  <c r="A20" i="6"/>
  <c r="S19" i="6"/>
  <c r="N19" i="6"/>
  <c r="L19" i="6"/>
  <c r="I19" i="6"/>
  <c r="N18" i="6"/>
  <c r="S18" i="6" s="1"/>
  <c r="L18" i="6"/>
  <c r="I18" i="6"/>
  <c r="N17" i="6"/>
  <c r="S17" i="6" s="1"/>
  <c r="L17" i="6"/>
  <c r="I17" i="6"/>
  <c r="S16" i="6"/>
  <c r="N16" i="6"/>
  <c r="L16" i="6"/>
  <c r="I16" i="6"/>
  <c r="S15" i="6"/>
  <c r="N15" i="6"/>
  <c r="L15" i="6"/>
  <c r="I15" i="6"/>
  <c r="N14" i="6"/>
  <c r="S14" i="6" s="1"/>
  <c r="L14" i="6"/>
  <c r="I14" i="6"/>
  <c r="A14" i="6"/>
  <c r="S13" i="6"/>
  <c r="N13" i="6"/>
  <c r="L13" i="6"/>
  <c r="I13" i="6"/>
  <c r="N12" i="6"/>
  <c r="S12" i="6" s="1"/>
  <c r="L12" i="6"/>
  <c r="I12" i="6"/>
  <c r="S11" i="6"/>
  <c r="N11" i="6"/>
  <c r="L11" i="6"/>
  <c r="I11" i="6"/>
  <c r="S10" i="6"/>
  <c r="N10" i="6"/>
  <c r="L10" i="6"/>
  <c r="I10" i="6"/>
  <c r="N9" i="6"/>
  <c r="S9" i="6" s="1"/>
  <c r="L9" i="6"/>
  <c r="I9" i="6"/>
  <c r="S8" i="6"/>
  <c r="N8" i="6"/>
  <c r="L8" i="6"/>
  <c r="I8" i="6"/>
  <c r="A8" i="6"/>
  <c r="B4" i="6"/>
  <c r="B3" i="6"/>
  <c r="J2" i="6"/>
  <c r="H2" i="6"/>
  <c r="G2" i="6"/>
  <c r="D2" i="6"/>
  <c r="C2" i="6"/>
  <c r="H1" i="6"/>
  <c r="G1" i="6"/>
  <c r="B1" i="6"/>
  <c r="B28" i="5"/>
  <c r="A28" i="5"/>
  <c r="B27" i="5"/>
  <c r="A27" i="5"/>
  <c r="B26" i="5"/>
  <c r="A26" i="5"/>
  <c r="B25" i="5"/>
  <c r="A25" i="5"/>
  <c r="B24" i="5"/>
  <c r="A24" i="5"/>
  <c r="B23" i="5"/>
  <c r="A23" i="5"/>
  <c r="B22" i="5"/>
  <c r="A22" i="5"/>
  <c r="B21" i="5"/>
  <c r="A21" i="5"/>
  <c r="B20" i="5"/>
  <c r="A20" i="5"/>
  <c r="B19" i="5"/>
  <c r="A19" i="5"/>
  <c r="C18" i="5"/>
  <c r="E18" i="9" s="1"/>
  <c r="B18" i="5"/>
  <c r="A18" i="5"/>
  <c r="B17" i="5"/>
  <c r="A17" i="5"/>
  <c r="B16" i="5"/>
  <c r="A16" i="5"/>
  <c r="B15" i="5"/>
  <c r="A15" i="5"/>
  <c r="B14" i="5"/>
  <c r="A14" i="5"/>
  <c r="B13" i="5"/>
  <c r="A13" i="5"/>
  <c r="A12" i="5"/>
  <c r="A11" i="5"/>
  <c r="A10" i="5"/>
  <c r="A9" i="5"/>
  <c r="B5" i="5"/>
  <c r="B4" i="5"/>
  <c r="L3" i="5"/>
  <c r="J3" i="5"/>
  <c r="I3" i="5"/>
  <c r="J2" i="5"/>
  <c r="I2" i="5"/>
  <c r="D2" i="5"/>
  <c r="C2" i="5"/>
  <c r="B1" i="5"/>
  <c r="L28" i="4"/>
  <c r="K28" i="4"/>
  <c r="M28" i="4" s="1"/>
  <c r="I28" i="4"/>
  <c r="H28" i="4"/>
  <c r="F28" i="4"/>
  <c r="C28" i="5" s="1"/>
  <c r="D28" i="4"/>
  <c r="E28" i="4" s="1"/>
  <c r="C28" i="9" s="1"/>
  <c r="B28" i="4"/>
  <c r="A28" i="4"/>
  <c r="L27" i="4"/>
  <c r="K27" i="4"/>
  <c r="M27" i="4" s="1"/>
  <c r="I27" i="4"/>
  <c r="H27" i="4"/>
  <c r="F27" i="4"/>
  <c r="C27" i="5" s="1"/>
  <c r="E27" i="4"/>
  <c r="C27" i="9" s="1"/>
  <c r="D27" i="4"/>
  <c r="B27" i="4"/>
  <c r="A27" i="4"/>
  <c r="L26" i="4"/>
  <c r="K26" i="4"/>
  <c r="I26" i="4"/>
  <c r="H26" i="4"/>
  <c r="M26" i="4" s="1"/>
  <c r="D26" i="4"/>
  <c r="F26" i="4" s="1"/>
  <c r="C26" i="5" s="1"/>
  <c r="B26" i="4"/>
  <c r="A26" i="4"/>
  <c r="L25" i="4"/>
  <c r="K25" i="4"/>
  <c r="I25" i="4"/>
  <c r="H25" i="4"/>
  <c r="M25" i="4" s="1"/>
  <c r="F25" i="4"/>
  <c r="C25" i="5" s="1"/>
  <c r="D25" i="4"/>
  <c r="E25" i="4" s="1"/>
  <c r="C25" i="9" s="1"/>
  <c r="B25" i="4"/>
  <c r="A25" i="4"/>
  <c r="L24" i="4"/>
  <c r="K24" i="4"/>
  <c r="I24" i="4"/>
  <c r="H24" i="4"/>
  <c r="M24" i="4" s="1"/>
  <c r="F24" i="4"/>
  <c r="C24" i="5" s="1"/>
  <c r="E24" i="4"/>
  <c r="C24" i="9" s="1"/>
  <c r="D24" i="4"/>
  <c r="B24" i="4"/>
  <c r="A24" i="4"/>
  <c r="L23" i="4"/>
  <c r="K23" i="4"/>
  <c r="I23" i="4"/>
  <c r="H23" i="4"/>
  <c r="M23" i="4" s="1"/>
  <c r="D23" i="4"/>
  <c r="F23" i="4" s="1"/>
  <c r="C23" i="5" s="1"/>
  <c r="B23" i="4"/>
  <c r="A23" i="4"/>
  <c r="L22" i="4"/>
  <c r="K22" i="4"/>
  <c r="I22" i="4"/>
  <c r="H22" i="4"/>
  <c r="M22" i="4" s="1"/>
  <c r="D22" i="4"/>
  <c r="E22" i="4" s="1"/>
  <c r="C22" i="9" s="1"/>
  <c r="B22" i="4"/>
  <c r="A22" i="4"/>
  <c r="M21" i="4"/>
  <c r="N21" i="4" s="1"/>
  <c r="D21" i="5" s="1"/>
  <c r="F21" i="9" s="1"/>
  <c r="L21" i="4"/>
  <c r="K21" i="4"/>
  <c r="I21" i="4"/>
  <c r="H21" i="4"/>
  <c r="D21" i="4"/>
  <c r="F21" i="4" s="1"/>
  <c r="C21" i="5" s="1"/>
  <c r="B21" i="4"/>
  <c r="A21" i="4"/>
  <c r="L20" i="4"/>
  <c r="K20" i="4"/>
  <c r="I20" i="4"/>
  <c r="H20" i="4"/>
  <c r="M20" i="4" s="1"/>
  <c r="D20" i="4"/>
  <c r="F20" i="4" s="1"/>
  <c r="C20" i="5" s="1"/>
  <c r="B20" i="4"/>
  <c r="A20" i="4"/>
  <c r="L19" i="4"/>
  <c r="K19" i="4"/>
  <c r="I19" i="4"/>
  <c r="H19" i="4"/>
  <c r="M19" i="4" s="1"/>
  <c r="F19" i="4"/>
  <c r="C19" i="5" s="1"/>
  <c r="D19" i="4"/>
  <c r="E19" i="4" s="1"/>
  <c r="C19" i="9" s="1"/>
  <c r="B19" i="4"/>
  <c r="A19" i="4"/>
  <c r="M18" i="4"/>
  <c r="N18" i="4" s="1"/>
  <c r="D18" i="5" s="1"/>
  <c r="F18" i="9" s="1"/>
  <c r="L18" i="4"/>
  <c r="K18" i="4"/>
  <c r="I18" i="4"/>
  <c r="H18" i="4"/>
  <c r="F18" i="4"/>
  <c r="E18" i="4"/>
  <c r="C18" i="9" s="1"/>
  <c r="D18" i="4"/>
  <c r="B18" i="4"/>
  <c r="A18" i="4"/>
  <c r="M17" i="4"/>
  <c r="N17" i="4" s="1"/>
  <c r="D17" i="5" s="1"/>
  <c r="F17" i="9" s="1"/>
  <c r="L17" i="4"/>
  <c r="K17" i="4"/>
  <c r="I17" i="4"/>
  <c r="H17" i="4"/>
  <c r="D17" i="4"/>
  <c r="F17" i="4" s="1"/>
  <c r="C17" i="5" s="1"/>
  <c r="B17" i="4"/>
  <c r="A17" i="4"/>
  <c r="L16" i="4"/>
  <c r="K16" i="4"/>
  <c r="M16" i="4" s="1"/>
  <c r="I16" i="4"/>
  <c r="H16" i="4"/>
  <c r="F16" i="4"/>
  <c r="C16" i="5" s="1"/>
  <c r="D16" i="4"/>
  <c r="E16" i="4" s="1"/>
  <c r="C16" i="9" s="1"/>
  <c r="B16" i="4"/>
  <c r="A16" i="4"/>
  <c r="L15" i="4"/>
  <c r="K15" i="4"/>
  <c r="M15" i="4" s="1"/>
  <c r="I15" i="4"/>
  <c r="H15" i="4"/>
  <c r="F15" i="4"/>
  <c r="C15" i="5" s="1"/>
  <c r="E15" i="4"/>
  <c r="C15" i="9" s="1"/>
  <c r="D15" i="4"/>
  <c r="B15" i="4"/>
  <c r="A15" i="4"/>
  <c r="L14" i="4"/>
  <c r="K14" i="4"/>
  <c r="I14" i="4"/>
  <c r="H14" i="4"/>
  <c r="M14" i="4" s="1"/>
  <c r="D14" i="4"/>
  <c r="F14" i="4" s="1"/>
  <c r="C14" i="5" s="1"/>
  <c r="B14" i="4"/>
  <c r="A14" i="4"/>
  <c r="L13" i="4"/>
  <c r="K13" i="4"/>
  <c r="I13" i="4"/>
  <c r="H13" i="4"/>
  <c r="M13" i="4" s="1"/>
  <c r="F13" i="4"/>
  <c r="C13" i="5" s="1"/>
  <c r="D13" i="4"/>
  <c r="E13" i="4" s="1"/>
  <c r="C13" i="9" s="1"/>
  <c r="B13" i="4"/>
  <c r="A13" i="4"/>
  <c r="L12" i="4"/>
  <c r="K12" i="4"/>
  <c r="I12" i="4"/>
  <c r="H12" i="4"/>
  <c r="M12" i="4" s="1"/>
  <c r="F12" i="4"/>
  <c r="C12" i="5" s="1"/>
  <c r="E12" i="4"/>
  <c r="C12" i="9" s="1"/>
  <c r="D12" i="4"/>
  <c r="A12" i="4"/>
  <c r="L11" i="4"/>
  <c r="K11" i="4"/>
  <c r="I11" i="4"/>
  <c r="H11" i="4"/>
  <c r="M11" i="4" s="1"/>
  <c r="D11" i="4"/>
  <c r="F11" i="4" s="1"/>
  <c r="C11" i="5" s="1"/>
  <c r="A11" i="4"/>
  <c r="L10" i="4"/>
  <c r="K10" i="4"/>
  <c r="I10" i="4"/>
  <c r="H10" i="4"/>
  <c r="M10" i="4" s="1"/>
  <c r="D10" i="4"/>
  <c r="E10" i="4" s="1"/>
  <c r="A10" i="4"/>
  <c r="M9" i="4"/>
  <c r="N9" i="4" s="1"/>
  <c r="D9" i="5" s="1"/>
  <c r="F9" i="9" s="1"/>
  <c r="L9" i="4"/>
  <c r="K9" i="4"/>
  <c r="I9" i="4"/>
  <c r="H9" i="4"/>
  <c r="D9" i="4"/>
  <c r="F9" i="4" s="1"/>
  <c r="C9" i="5" s="1"/>
  <c r="A9" i="4"/>
  <c r="B5" i="4"/>
  <c r="J4" i="4"/>
  <c r="H4" i="4"/>
  <c r="G4" i="4"/>
  <c r="B4" i="4"/>
  <c r="H2" i="4"/>
  <c r="G2" i="4"/>
  <c r="D2" i="4"/>
  <c r="C2" i="4"/>
  <c r="B1" i="4"/>
  <c r="E28" i="2"/>
  <c r="D28" i="2"/>
  <c r="E27" i="2"/>
  <c r="D27" i="2"/>
  <c r="E26" i="2"/>
  <c r="D26" i="2"/>
  <c r="E25" i="2"/>
  <c r="D25" i="2"/>
  <c r="E24" i="2"/>
  <c r="D24" i="2"/>
  <c r="E23" i="2"/>
  <c r="D23" i="2"/>
  <c r="E22" i="2"/>
  <c r="D22" i="2"/>
  <c r="E21" i="2"/>
  <c r="D21" i="2"/>
  <c r="E20" i="2"/>
  <c r="D20" i="2"/>
  <c r="E19" i="2"/>
  <c r="D19" i="2"/>
  <c r="E18" i="2"/>
  <c r="D18" i="2"/>
  <c r="E17" i="2"/>
  <c r="D17" i="2"/>
  <c r="E16" i="2"/>
  <c r="D16" i="2"/>
  <c r="E15" i="2"/>
  <c r="D15" i="2"/>
  <c r="E14" i="2"/>
  <c r="D14" i="2"/>
  <c r="E13" i="2"/>
  <c r="D13" i="2"/>
  <c r="J12" i="2"/>
  <c r="B12" i="9" s="1"/>
  <c r="E12" i="2"/>
  <c r="D12" i="2"/>
  <c r="J11" i="2"/>
  <c r="B11" i="5" s="1"/>
  <c r="E11" i="2"/>
  <c r="D11" i="2"/>
  <c r="J10" i="2"/>
  <c r="B10" i="7" s="1"/>
  <c r="E10" i="2"/>
  <c r="D10" i="2"/>
  <c r="J9" i="2"/>
  <c r="B9" i="7" s="1"/>
  <c r="E9" i="2"/>
  <c r="D9" i="2"/>
  <c r="B26" i="6" l="1"/>
  <c r="B12" i="5"/>
  <c r="B10" i="5"/>
  <c r="B10" i="4"/>
  <c r="B9" i="9"/>
  <c r="B9" i="4"/>
  <c r="B9" i="5"/>
  <c r="B8" i="6"/>
  <c r="N13" i="4"/>
  <c r="D13" i="5" s="1"/>
  <c r="F13" i="9" s="1"/>
  <c r="D13" i="9"/>
  <c r="N22" i="4"/>
  <c r="D22" i="5" s="1"/>
  <c r="F22" i="9" s="1"/>
  <c r="D22" i="9"/>
  <c r="N25" i="4"/>
  <c r="D25" i="5" s="1"/>
  <c r="F25" i="9" s="1"/>
  <c r="D25" i="9"/>
  <c r="N10" i="4"/>
  <c r="D10" i="5" s="1"/>
  <c r="F10" i="9" s="1"/>
  <c r="D10" i="9"/>
  <c r="D14" i="6"/>
  <c r="U14" i="6" s="1"/>
  <c r="U15" i="6" s="1"/>
  <c r="N16" i="4"/>
  <c r="D16" i="5" s="1"/>
  <c r="F16" i="9" s="1"/>
  <c r="D16" i="9"/>
  <c r="D19" i="9"/>
  <c r="N19" i="4"/>
  <c r="D19" i="5" s="1"/>
  <c r="F19" i="9" s="1"/>
  <c r="N28" i="4"/>
  <c r="D28" i="5" s="1"/>
  <c r="F28" i="9" s="1"/>
  <c r="D28" i="9"/>
  <c r="U26" i="6"/>
  <c r="E16" i="5"/>
  <c r="G16" i="9" s="1"/>
  <c r="E16" i="9"/>
  <c r="E28" i="5"/>
  <c r="G28" i="9" s="1"/>
  <c r="E28" i="9"/>
  <c r="E19" i="9"/>
  <c r="E19" i="5"/>
  <c r="G19" i="9" s="1"/>
  <c r="E12" i="9"/>
  <c r="E15" i="9"/>
  <c r="E15" i="5"/>
  <c r="G15" i="9" s="1"/>
  <c r="E21" i="5"/>
  <c r="G21" i="9" s="1"/>
  <c r="E21" i="9"/>
  <c r="E24" i="5"/>
  <c r="G24" i="9" s="1"/>
  <c r="E24" i="9"/>
  <c r="E27" i="9"/>
  <c r="E27" i="5"/>
  <c r="G27" i="9" s="1"/>
  <c r="C10" i="9"/>
  <c r="C14" i="6"/>
  <c r="T14" i="6" s="1"/>
  <c r="T15" i="6" s="1"/>
  <c r="N12" i="4"/>
  <c r="D12" i="5" s="1"/>
  <c r="F12" i="9" s="1"/>
  <c r="D12" i="9"/>
  <c r="D26" i="6"/>
  <c r="N24" i="4"/>
  <c r="D24" i="5" s="1"/>
  <c r="F24" i="9" s="1"/>
  <c r="D24" i="9"/>
  <c r="E25" i="9"/>
  <c r="E25" i="5"/>
  <c r="G25" i="9" s="1"/>
  <c r="E9" i="5"/>
  <c r="G9" i="9" s="1"/>
  <c r="E9" i="9"/>
  <c r="E13" i="5"/>
  <c r="G13" i="9" s="1"/>
  <c r="E13" i="9"/>
  <c r="E23" i="9"/>
  <c r="E23" i="5"/>
  <c r="G23" i="9" s="1"/>
  <c r="D27" i="9"/>
  <c r="N27" i="4"/>
  <c r="D27" i="5" s="1"/>
  <c r="F27" i="9" s="1"/>
  <c r="U27" i="6"/>
  <c r="E11" i="9"/>
  <c r="D23" i="9"/>
  <c r="N23" i="4"/>
  <c r="D23" i="5" s="1"/>
  <c r="F23" i="9" s="1"/>
  <c r="D26" i="9"/>
  <c r="N26" i="4"/>
  <c r="D26" i="5" s="1"/>
  <c r="F26" i="9" s="1"/>
  <c r="E17" i="5"/>
  <c r="G17" i="9" s="1"/>
  <c r="E17" i="9"/>
  <c r="E26" i="9"/>
  <c r="E26" i="5"/>
  <c r="G26" i="9" s="1"/>
  <c r="D14" i="9"/>
  <c r="N14" i="4"/>
  <c r="D14" i="5" s="1"/>
  <c r="F14" i="9" s="1"/>
  <c r="D11" i="9"/>
  <c r="N11" i="4"/>
  <c r="D11" i="5" s="1"/>
  <c r="F11" i="9" s="1"/>
  <c r="D20" i="6"/>
  <c r="U20" i="6" s="1"/>
  <c r="U21" i="6" s="1"/>
  <c r="E20" i="9"/>
  <c r="E20" i="5"/>
  <c r="G20" i="9" s="1"/>
  <c r="E14" i="9"/>
  <c r="E14" i="5"/>
  <c r="G14" i="9" s="1"/>
  <c r="N20" i="4"/>
  <c r="D20" i="5" s="1"/>
  <c r="F20" i="9" s="1"/>
  <c r="D20" i="9"/>
  <c r="D15" i="9"/>
  <c r="N15" i="4"/>
  <c r="D15" i="5" s="1"/>
  <c r="F15" i="9" s="1"/>
  <c r="E23" i="4"/>
  <c r="C23" i="9" s="1"/>
  <c r="C26" i="6"/>
  <c r="T26" i="6" s="1"/>
  <c r="T27" i="6" s="1"/>
  <c r="E21" i="4"/>
  <c r="C21" i="9" s="1"/>
  <c r="E11" i="4"/>
  <c r="E9" i="4"/>
  <c r="F10" i="4"/>
  <c r="C10" i="5" s="1"/>
  <c r="L10" i="5" s="1"/>
  <c r="F11" i="8" s="1"/>
  <c r="E20" i="4"/>
  <c r="C20" i="9" s="1"/>
  <c r="E18" i="5"/>
  <c r="G18" i="9" s="1"/>
  <c r="B14" i="6"/>
  <c r="F22" i="4"/>
  <c r="C22" i="5" s="1"/>
  <c r="D9" i="9"/>
  <c r="D17" i="9"/>
  <c r="D21" i="9"/>
  <c r="B10" i="9"/>
  <c r="B20" i="6"/>
  <c r="E17" i="4"/>
  <c r="C17" i="9" s="1"/>
  <c r="D8" i="6"/>
  <c r="U8" i="6" s="1"/>
  <c r="U9" i="6" s="1"/>
  <c r="B11" i="7"/>
  <c r="B12" i="7"/>
  <c r="D18" i="9"/>
  <c r="B12" i="4"/>
  <c r="E14" i="4"/>
  <c r="C14" i="9" s="1"/>
  <c r="E26" i="4"/>
  <c r="C26" i="9" s="1"/>
  <c r="B11" i="9"/>
  <c r="B11" i="4"/>
  <c r="D11" i="7" l="1"/>
  <c r="F11" i="7" s="1"/>
  <c r="W20" i="6"/>
  <c r="I11" i="9"/>
  <c r="K11" i="9" s="1"/>
  <c r="H10" i="9"/>
  <c r="J10" i="9" s="1"/>
  <c r="C10" i="7"/>
  <c r="E10" i="7" s="1"/>
  <c r="V14" i="6"/>
  <c r="I9" i="9"/>
  <c r="D9" i="7"/>
  <c r="F9" i="7" s="1"/>
  <c r="K9" i="9" s="1"/>
  <c r="W8" i="6"/>
  <c r="D10" i="7"/>
  <c r="F10" i="7" s="1"/>
  <c r="W14" i="6"/>
  <c r="I10" i="9"/>
  <c r="K10" i="9" s="1"/>
  <c r="C12" i="7"/>
  <c r="E12" i="7" s="1"/>
  <c r="V26" i="6"/>
  <c r="H12" i="9"/>
  <c r="J12" i="9" s="1"/>
  <c r="J12" i="5"/>
  <c r="D13" i="8" s="1"/>
  <c r="L9" i="5"/>
  <c r="F10" i="8" s="1"/>
  <c r="E11" i="5"/>
  <c r="G11" i="9" s="1"/>
  <c r="K12" i="5"/>
  <c r="E13" i="8" s="1"/>
  <c r="J10" i="5"/>
  <c r="D11" i="8" s="1"/>
  <c r="I13" i="5"/>
  <c r="C14" i="8" s="1"/>
  <c r="C11" i="9"/>
  <c r="C20" i="6"/>
  <c r="T20" i="6" s="1"/>
  <c r="T21" i="6" s="1"/>
  <c r="M9" i="5"/>
  <c r="G10" i="8" s="1"/>
  <c r="M13" i="5"/>
  <c r="G14" i="8" s="1"/>
  <c r="L11" i="5"/>
  <c r="F12" i="8" s="1"/>
  <c r="E22" i="9"/>
  <c r="E22" i="5"/>
  <c r="G22" i="9" s="1"/>
  <c r="D12" i="7"/>
  <c r="F12" i="7" s="1"/>
  <c r="W26" i="6"/>
  <c r="I12" i="9"/>
  <c r="K12" i="9" s="1"/>
  <c r="J11" i="5"/>
  <c r="D12" i="8" s="1"/>
  <c r="I9" i="5"/>
  <c r="C10" i="8" s="1"/>
  <c r="B17" i="10"/>
  <c r="B16" i="10"/>
  <c r="L12" i="5"/>
  <c r="F13" i="8" s="1"/>
  <c r="K10" i="5"/>
  <c r="E11" i="8" s="1"/>
  <c r="I12" i="5"/>
  <c r="C13" i="8" s="1"/>
  <c r="K13" i="5"/>
  <c r="E14" i="8" s="1"/>
  <c r="I11" i="5"/>
  <c r="C12" i="8" s="1"/>
  <c r="M11" i="5"/>
  <c r="G12" i="8" s="1"/>
  <c r="I10" i="5"/>
  <c r="C11" i="8" s="1"/>
  <c r="J9" i="5"/>
  <c r="D10" i="8" s="1"/>
  <c r="J13" i="5"/>
  <c r="D14" i="8" s="1"/>
  <c r="K11" i="5"/>
  <c r="E12" i="8" s="1"/>
  <c r="M10" i="5"/>
  <c r="G11" i="8" s="1"/>
  <c r="L13" i="5"/>
  <c r="F14" i="8" s="1"/>
  <c r="E10" i="9"/>
  <c r="E10" i="5"/>
  <c r="G10" i="9" s="1"/>
  <c r="C8" i="6"/>
  <c r="T8" i="6" s="1"/>
  <c r="T9" i="6" s="1"/>
  <c r="C9" i="9"/>
  <c r="M12" i="5"/>
  <c r="G13" i="8" s="1"/>
  <c r="K9" i="5"/>
  <c r="E10" i="8" s="1"/>
  <c r="E12" i="5"/>
  <c r="G12" i="9" s="1"/>
  <c r="B15" i="10" s="1"/>
  <c r="B14" i="10" l="1"/>
  <c r="V20" i="6"/>
  <c r="C11" i="7"/>
  <c r="E11" i="7" s="1"/>
  <c r="G11" i="7" s="1"/>
  <c r="H11" i="9"/>
  <c r="J11" i="9" s="1"/>
  <c r="L11" i="9" s="1"/>
  <c r="N11" i="9" s="1"/>
  <c r="M11" i="9" s="1"/>
  <c r="P11" i="9" s="1"/>
  <c r="G10" i="7"/>
  <c r="L10" i="9"/>
  <c r="N10" i="9" s="1"/>
  <c r="M10" i="9" s="1"/>
  <c r="P10" i="9" s="1"/>
  <c r="H9" i="9"/>
  <c r="C9" i="7"/>
  <c r="E9" i="7" s="1"/>
  <c r="V8" i="6"/>
  <c r="L12" i="9"/>
  <c r="N12" i="9" s="1"/>
  <c r="M12" i="9" s="1"/>
  <c r="P12" i="9" s="1"/>
  <c r="G12" i="7"/>
  <c r="J9" i="9" l="1"/>
  <c r="O13" i="7"/>
  <c r="O14" i="8" s="1"/>
  <c r="O12" i="7"/>
  <c r="O13" i="8" s="1"/>
  <c r="O11" i="7"/>
  <c r="O12" i="8" s="1"/>
  <c r="O10" i="7"/>
  <c r="O11" i="8" s="1"/>
  <c r="O9" i="7"/>
  <c r="O10" i="8" s="1"/>
  <c r="N13" i="7"/>
  <c r="N14" i="8" s="1"/>
  <c r="N12" i="7"/>
  <c r="N13" i="8" s="1"/>
  <c r="N11" i="7"/>
  <c r="N12" i="8" s="1"/>
  <c r="N10" i="7"/>
  <c r="N11" i="8" s="1"/>
  <c r="N9" i="7"/>
  <c r="N10" i="8" s="1"/>
  <c r="L13" i="7"/>
  <c r="L14" i="8" s="1"/>
  <c r="L11" i="7"/>
  <c r="L12" i="8" s="1"/>
  <c r="M13" i="7"/>
  <c r="M14" i="8" s="1"/>
  <c r="M12" i="7"/>
  <c r="M13" i="8" s="1"/>
  <c r="M11" i="7"/>
  <c r="M12" i="8" s="1"/>
  <c r="M10" i="7"/>
  <c r="M11" i="8" s="1"/>
  <c r="M9" i="7"/>
  <c r="M10" i="8" s="1"/>
  <c r="L12" i="7"/>
  <c r="L13" i="8" s="1"/>
  <c r="L9" i="7"/>
  <c r="L10" i="8" s="1"/>
  <c r="L10" i="7"/>
  <c r="L11" i="8" s="1"/>
  <c r="K13" i="7"/>
  <c r="K14" i="8" s="1"/>
  <c r="K12" i="7"/>
  <c r="K13" i="8" s="1"/>
  <c r="K11" i="7"/>
  <c r="K12" i="8" s="1"/>
  <c r="K10" i="7"/>
  <c r="K11" i="8" s="1"/>
  <c r="K9" i="7"/>
  <c r="K10" i="8" s="1"/>
  <c r="G9" i="7"/>
  <c r="L9" i="9" s="1"/>
  <c r="B18" i="10"/>
  <c r="C14" i="10" s="1"/>
  <c r="C18" i="10" l="1"/>
  <c r="C15" i="10"/>
  <c r="C17" i="10"/>
  <c r="C16" i="10"/>
  <c r="B21" i="10"/>
  <c r="D16" i="10"/>
  <c r="D15" i="10"/>
  <c r="N9" i="9"/>
  <c r="M9" i="9" s="1"/>
  <c r="P9" i="9" s="1"/>
  <c r="D17" i="10"/>
  <c r="D14" i="10"/>
  <c r="D18" i="10" l="1"/>
  <c r="E18" i="10" s="1"/>
  <c r="E14" i="10"/>
  <c r="E17" i="10"/>
  <c r="E16" i="10"/>
  <c r="D21" i="10" l="1"/>
  <c r="E15" i="10"/>
</calcChain>
</file>

<file path=xl/sharedStrings.xml><?xml version="1.0" encoding="utf-8"?>
<sst xmlns="http://schemas.openxmlformats.org/spreadsheetml/2006/main" count="964" uniqueCount="423">
  <si>
    <t>Matriz Mapa de Riesgos</t>
  </si>
  <si>
    <t>Con la expedición del Decreto 1499 de 2017 “Por medio del cual se modifica el Decreto 1083 de 2015, Decreto Único Reglamentario del Sector Función Pública, en lo relacionado con el Sistema de Gestión establecido en el artículo 133 de la Ley 1753 de 2015”, se crea un solo Sistema de Gestión y se alinea con el Sistema de Control Interno, hoy todas las entidades públicas requieren actualizar y/o implementar el Modelo Integrado de Planeación y Gestión MIPG, modelo que incorpora el Modelo Estándar de Control Interno MECI a través de la 7a dimensión del mismo.  En este marco general, el proceso de administración del riesgo es un esfuerzo conjunto entre la Alta Dirección y los servidores en todos sus niveles, ejercicio que inicia con la formulación de la política de Administración del Riesgo, la cual incluye los niveles de responsabilidad frente al seguimiento y evaluación, aspectos que deberán definirse acorde con el Esquema de Líneas de Defensa vinculado a la Dimensión 7.
Teniendo en cuenta lo anterior y dada la necesidad de las entidades frente a la estructuración de los mapas de riesgos, como herramienta fundamental frente a la gestión del riesgo, el presente formato desarrolla un esquema completo acorde con los contenidos metodológicos de la Guía para la Administración del Riesgo y el diseño de controles V5. El formato cuenta con celdas parametrizadas y permite contar con los respectivos mapas de calor para riesgo inherente y riesgo residual.</t>
  </si>
  <si>
    <t>Orientaciones Generales</t>
  </si>
  <si>
    <t>Antes de iniciar con el diligenciamiento de la información en la matriz, se requiere haber avanzado en el análisis del proceso, su objetivo, alcance, actividades clave, considere los lineamientos establecidos en el Paso 2: identificación del riesgo, donde se explica ampliamente las bases para adelantar este análisis.
Así mismo, considere en el Paso 3: valoración del riesgo los lineamientos para definir el No. de veces que se hace la actividad con la cual se relaciona el riesgo y su impacto en términos económicos o reputacionales. En este mismo paso se analizan los controles que deben responder a los atributos de eficiencia e informativos.</t>
  </si>
  <si>
    <t>Las hojas se encuentran protegidas para evidar dañar las formulas, para desprotegerlas no se requiere contraseña</t>
  </si>
  <si>
    <t>Se debe ingresar información solo en las celdas identificadas con color NARANJA CLARO, las demás contienen formulas de autollenado</t>
  </si>
  <si>
    <t>El formato de fecha es: DD/MM/AAAA</t>
  </si>
  <si>
    <t>El archivo contiene las siguientes hojas:</t>
  </si>
  <si>
    <t>1 INSTRUCTIVO: Identifica el contenido del archivo y su funcionalidad</t>
  </si>
  <si>
    <t>2 CONTEXTO E IDENTIFICACIÓN: Se establece el Número, Descripción y Factor del riesgo</t>
  </si>
  <si>
    <t>Columna</t>
  </si>
  <si>
    <t>Descripción - Lineamientos para el diligenciamiento</t>
  </si>
  <si>
    <t>Proceso</t>
  </si>
  <si>
    <t>Diligencie el nombre del proceso al cual se le identificarán y valorarán los riesgos.</t>
  </si>
  <si>
    <t>Objetivo del Proceso</t>
  </si>
  <si>
    <t>Diligencie el objetivo del proceso.</t>
  </si>
  <si>
    <t>Elaboración o Actualización:</t>
  </si>
  <si>
    <t>Fecha en la que realiza el diligenciamiento o actualización del mapa de riesgos, formato (DD/MM/AAAA)</t>
  </si>
  <si>
    <t>Vigencia:</t>
  </si>
  <si>
    <t>Vigencia que tiene el mapa de riesgos fecha inicio fecha final, formato (DD/MM/AAAA)</t>
  </si>
  <si>
    <t>No. de Riesgo</t>
  </si>
  <si>
    <t xml:space="preserve">Permite definir unl consecutivo de riesgos.
Una entidad puede ir en el riesgo 150, pero tener 70 riesgos, lo que permite llevar una traza de los riesgos. Esta información la debe administrar la oficina asesora de planeación o gerencia de riesgos.  Cuando un el riesgo salga del mapa no existirá otro riesgo con el mismo número. </t>
  </si>
  <si>
    <t>¿QUÉ? 
IMPACTO</t>
  </si>
  <si>
    <t>Analice las consecuencias que puede ocasionar a la organización la materialización del riesgo, Seleccione de la lista desplegable entre: 
Posibilidad de pérdida Económica
Posibilidad de pérdida Reputacional
Posibilidad de pérdida Económica y Reputacional</t>
  </si>
  <si>
    <t xml:space="preserve">¿CÓMO?
CAUSA INMEDIATA </t>
  </si>
  <si>
    <t>Circunstancias bajo las cuales se presenta el riesgo, es la situación más evidente frente al riesgo, redacte de la forma más concreta posible.
(Iniciar con la palabra por)</t>
  </si>
  <si>
    <t>¿PORQUÉ?
CAUSA RAÍZ</t>
  </si>
  <si>
    <t>Causa  principal  o básica, corresponde a las razones por la cuales se puede presentar  el riesgo, redacte de la forma más concreta posible.
(Iniciar con debido a)</t>
  </si>
  <si>
    <t>DESCRIPCIÓN DEL RIESGO</t>
  </si>
  <si>
    <t>Consolida o resume los análisis sobre impacto + causa inmediata + causa raíz, permitiendo contar con una redacción clara y concreta del riesgo indentificado. Tenga en cuenta la estructura de alto nivel establecida en al guía, inicia con POSIBILIDAD DE + Impacto para la entidad (Qué) + Causa Inmediata (Cómo) + Causa Raíz (Por qué) 
(Se genera automáticamente)</t>
  </si>
  <si>
    <t>FACTOR DEL RIESGO / TIPO</t>
  </si>
  <si>
    <t>Seleccione de la lista desplegable entre las opiciones:
A_Ejecución_y_Administración_de_procesos
B_Fraude_Externo
C_Fraude_Interno
D_Fallas_Tecnológicas
E_Relaciones_Laborales
F_Usuarios_Productos_y_Prácticas_Organizacionales
G_Daños_Activos_Físicos</t>
  </si>
  <si>
    <t>FACTOR DEL RIESGO / SELECCIONE FUENTE GENERADORA DEL EVENTO PARA TIPO E,F,G</t>
  </si>
  <si>
    <t>Si en TIPO seleccioneó las opiciones:
E_Relaciones_Laborales
F_Usuarios_Productos_y_Prácticas_Organizacionales
G_Daños_Activos_Físicos
Debe definir la fuente generadora de la lista desplegable</t>
  </si>
  <si>
    <t>RESULTADO FUENTE GENERADORA DEL EVENTO</t>
  </si>
  <si>
    <t>Se rellena automáticamente según lo seleccinado de FACTOR DEL RIESGO</t>
  </si>
  <si>
    <t xml:space="preserve">3 PROBABIL E IMPACTO INHERENTE: </t>
  </si>
  <si>
    <t>No. veces que realiza la actividad al año</t>
  </si>
  <si>
    <t xml:space="preserve">Defina el número de veces que se ejecuta la actividad durante el año, (Recuerde la probabilidad e ocurrencia del riesgo se define como el No. de veces que se pasa por el punto de riesgo en el periodo de 1 año). La matriz automáticamente hará el cálculo para el nivel de probabilidad inherente.
La matriz calcula automáticamente:
Frecuencia de la Actividad
% Probabilidad
Nivel Probabilidad
</t>
  </si>
  <si>
    <t>Afectación Económica</t>
  </si>
  <si>
    <t>Selecciona de la lista desplegable el rango de afectación económica y la matriz calcula:
%
Nivel</t>
  </si>
  <si>
    <t>Reputacional</t>
  </si>
  <si>
    <t>Selecciona de la lista desplegable el rango de afectación reputacional y la matriz calcula:
%
Nivel</t>
  </si>
  <si>
    <t>Resultado / Porcentaje de Impacto / Nivel de Impacto</t>
  </si>
  <si>
    <t>Se calcula automáticamente según la información de afectación económica y reputacional</t>
  </si>
  <si>
    <t>4 MAPA CALOR INHERENTE: Representación gráfica de la ubicación de cada riesgo inherente en el mapa de calor (En esta hoja no se ingresan datos)</t>
  </si>
  <si>
    <t>5 VALORACIÓN DEL CONTROL: Se realiza la descripción y atributos del control, calcula automáticamente el Valor Total del Control, Probabilidad residual e Impacto Residual</t>
  </si>
  <si>
    <t>Descripción del Control</t>
  </si>
  <si>
    <t>Recuerde que el control se define como la medida que permite reducir o mitigar un riesgo. Defina el control (es) que atacan la causa raíz del riesgo, considere la estructura explicada en la guía: Responsable de ejecutar el control + Acción + Complemento</t>
  </si>
  <si>
    <t>Tipo de control</t>
  </si>
  <si>
    <t>Debe seleccionar de lista desplegable entre:
Preventivo
Detectivo
Correctivo</t>
  </si>
  <si>
    <t>Peso del Control</t>
  </si>
  <si>
    <t>Se calcula automáticamente según lo seleccionado en Tipo de Control
Preventivo: 25 %
Detectivo: 15 %
Correctivo: 10 %</t>
  </si>
  <si>
    <t>Afectación o Desplazamiento en la Matriz</t>
  </si>
  <si>
    <t>Implementación</t>
  </si>
  <si>
    <t>Debe seleccionar de lista desplegable entre:
Automático: 25 %
Manual: 15 %</t>
  </si>
  <si>
    <t>Peso de la implementación</t>
  </si>
  <si>
    <t>Se calcula automáticamente según lo seleccionado en Implementación
Manual
Automático</t>
  </si>
  <si>
    <t>Informativos</t>
  </si>
  <si>
    <t>Debe seleccionar de listas desplegables
Documentación: Documentado - Sin Documentar
Frecuencia: Continua - Aleatoria
Evidencia: Con registro - Sin registro</t>
  </si>
  <si>
    <t>Valor Total del Control</t>
  </si>
  <si>
    <t>Se calcula automáticamente:
Peso del Control + Peso de la implementación</t>
  </si>
  <si>
    <t>Probabilidad residual</t>
  </si>
  <si>
    <t>Se calcula automáticamente:
% Probabilidad Riesgo Inherente-(% Probabilidad Riesgo Inherente*Valor Total del Control)</t>
  </si>
  <si>
    <t>Impacto Residual</t>
  </si>
  <si>
    <t>% Impacto Riesgo Inherente-(% Impacto Riesgo Inherente*Valor Total del Control)</t>
  </si>
  <si>
    <t>6 MAPA CALOR RESIDUAL: Representación gráfica de la ubicación de cada riesgo residual en el mapa de calor (En esta hoja no se ingresan datos)</t>
  </si>
  <si>
    <t>7 MAPA CALOR INHEREN Y RESIDUAL: Comparación gráfica de la ubicación de cada riesgo inherente y residual en el mapa de calor (En esta hoja no se ingresan dados)</t>
  </si>
  <si>
    <t>8 MAPA RIESGOS: Establece el Tratamiento, Plan de Acción, Seguimientos por parte del Líder del Proceso, Verificación por parte de segunda línea de defensa o quien haga sus veces, Verificación por parte de la Oficina de Control Interno o quien haga sus veces y el estado de la acción.</t>
  </si>
  <si>
    <t>SEVERIDAD (NIVEL DE RIESGO)</t>
  </si>
  <si>
    <t>Se calcula automáticamente según CALIFICACIÓN RIESGO RESIDUAL / PROBABILIDAD E IMPACTO</t>
  </si>
  <si>
    <t>Tratamiento</t>
  </si>
  <si>
    <t>Se calcula automáticamente según SEVERIDAD (NIVEL DE RIESGO):
Extremo, Alto, Moderado: Reducir, mitigar, Transferir, Evitar
Bajo: Aceptar</t>
  </si>
  <si>
    <t>¿Requiere Plan de Acción?</t>
  </si>
  <si>
    <t>Se calcula automáticamente según Tratamiento
Reducir, mitigar, Transferir, Evitar: Requiere plan de acción
Aceptar: No requiere plan de acción</t>
  </si>
  <si>
    <t xml:space="preserve">Plan de Acción
Descripción de la Acción, basado en el análisis de causas
Responsable (Cargo)
Fecha de Inicio
Fecha de Finalización
</t>
  </si>
  <si>
    <t xml:space="preserve">Esta casilla dependerá del tratamiento establecido, si es Aceptar no se requieren acciones adicionales, en caso de escoger Reducir (mitigar) se deben diligenciar las acciones que se adelantarán como complemento a los controles establecidos, no necesariamente son controles adicionales. Para Reducir (compartir), es viable diligenciar la acción que deriva de esta (ejemplo póliza seguros, terceración), indicando información relevante. </t>
  </si>
  <si>
    <t>Seguimientos por parte del Líder del Proceso</t>
  </si>
  <si>
    <t>Realizar descripción de los seguimientos por parte del proceso</t>
  </si>
  <si>
    <t>Verificación por parte de segunda línea de defensa o quien haga sus veces (Fecha y Descripción)</t>
  </si>
  <si>
    <t>Realizar descripción de las verificaciones de la segunda línea de defensa</t>
  </si>
  <si>
    <t>Verificación por parte de la Oficina de Control Interno o quien haga sus veces (Fecha y Descripción)</t>
  </si>
  <si>
    <t>Realizar descripción de las verificaciones que realiza Control Interno o quien haga sus veces.</t>
  </si>
  <si>
    <t>Estado</t>
  </si>
  <si>
    <t>Utilice la lista de despligue que se encuentra parametrizada, le aparecerán las opciones:
Sin Iniciar, En proceso, Cerrado,
la selección en este caso dependerá de las acciones del plan que se hayan establecido en cada caso.</t>
  </si>
  <si>
    <t>9 RIESGO DEL PROCESO: Calcula el nivel de riesgo del proceso (En esta hoja no se ingresan datos)</t>
  </si>
  <si>
    <t>10 CONTROL DE CAMBIOS: En ella se debe registrar los cambios al formato y al contenido del mismo</t>
  </si>
  <si>
    <t>11 FORMULAS: La información que contiene se utiliza para realizar operaciones en las demás hojas (En esta hoja no se ingresan datos)</t>
  </si>
  <si>
    <t>Lista de datos de la matriz:</t>
  </si>
  <si>
    <t>Hoja</t>
  </si>
  <si>
    <t>Archivo creado por:</t>
  </si>
  <si>
    <t>MAPA DE RIESGOS</t>
  </si>
  <si>
    <t>VERSIÓN:</t>
  </si>
  <si>
    <t>ENTIDAD:</t>
  </si>
  <si>
    <t>Unidad Administrativa Especial de Organizaciones Solidarias</t>
  </si>
  <si>
    <t>PROCESO:</t>
  </si>
  <si>
    <t>Fomento de la Asociatividad Solidaria</t>
  </si>
  <si>
    <t xml:space="preserve">Elaboración </t>
  </si>
  <si>
    <t>OBJETIVO DEL PROCESO:</t>
  </si>
  <si>
    <t>Consolidar Territorios Asociativos Solidarios mediante el fomento de la asociatividad solidaria para el desarrollo social, cultural, ambiental, económico y político de las comunidades.</t>
  </si>
  <si>
    <t xml:space="preserve">Vigencia: </t>
  </si>
  <si>
    <t>Del</t>
  </si>
  <si>
    <t>Al</t>
  </si>
  <si>
    <t>No. de Riesgo
(Mismo consecutivo para toda la entidad)</t>
  </si>
  <si>
    <t>FACTOR DEL RIESGO</t>
  </si>
  <si>
    <t>FACTOR DE RIESGO</t>
  </si>
  <si>
    <t>SELECCIONE FUENTE GENERADORA DEL EVENTO PARA TIPO E,F,G</t>
  </si>
  <si>
    <t>VALIDACIÓN FUENTE GENERADORA DEL EVENTO PARA TIPO A,B,C,D</t>
  </si>
  <si>
    <t>DESCRIPCIÓN DEL TIPO DE FACTOR DE RIESGO</t>
  </si>
  <si>
    <t>TIPOLOGÍA</t>
  </si>
  <si>
    <t>¿CÓMO?
CAUSA INMEDIATA 
(Iniciar con la palabra 
por)</t>
  </si>
  <si>
    <t>¿PORQUÉ?
CAUSA RAÍZ
(Iniciar con 
debido a/a causa de)</t>
  </si>
  <si>
    <t>SUB CAUSAS (Si aplica)</t>
  </si>
  <si>
    <t>Ejecución_administración_de_procesos</t>
  </si>
  <si>
    <t>Falta de aplicación de los procedimientos</t>
  </si>
  <si>
    <t>Gestión</t>
  </si>
  <si>
    <t>Posibilidad de afectación económica y reputacional</t>
  </si>
  <si>
    <t>el incumplimiento de las actividades, tiempos y responsables establecidos en el proceso de Fomento de la Asociatividad Solidaria y sus cuatro procedimientos asociados.</t>
  </si>
  <si>
    <t>Procedimientos desactualizados y/o desarticulados; ausencia de lineamientos para el modelo de gestores territoriales; falta de puntos de control intermedios; alta rotación de gestores; débil apropiación del proceso por parte del equipo.</t>
  </si>
  <si>
    <t>Falta de supervisión o interventoría</t>
  </si>
  <si>
    <t>Fiscal</t>
  </si>
  <si>
    <t>Posibilidad  de efecto dañoso sobre el recurso público</t>
  </si>
  <si>
    <t xml:space="preserve"> la asignación de medios de producción o recursos de fortalecimiento a organizaciones cuya caracterización socioeconómica, productiva y de necesidades no fue diagnosticada de forma completa o verificada.</t>
  </si>
  <si>
    <t>Diagnósticos incompletos o desactualizados; falta de formato único de caracterización; ausencia de validación cruzada por un segundo responsable; entrega de medios de producción sin soporte técnico suficiente.</t>
  </si>
  <si>
    <t>Talento_Humano</t>
  </si>
  <si>
    <t>Corrupción</t>
  </si>
  <si>
    <t>Integridad_Pública_Corrupción</t>
  </si>
  <si>
    <t>Posibilidad de pérdida económica y reputacional</t>
  </si>
  <si>
    <t xml:space="preserve"> la selección o priorización indebida de organizaciones o beneficiarios para la entrega de medios de producción y recursos de fortalecimiento, sin sujeción a los criterios técnicos de caracterización y priorización territorial.</t>
  </si>
  <si>
    <t>Falta de procedimiento formal de entrega de medios de producción; ausencia de comité o segunda instancia de aprobación; débil trazabilidad documental; presión de terceros o gestores sobre la priorización; declaraciones de conflicto de interés no verificadas.</t>
  </si>
  <si>
    <t>Errores de grabación, autorización</t>
  </si>
  <si>
    <t xml:space="preserve"> registros incompletos, inconsistentes o inoportunos de los avances, indicadores y resultados del proceso de Fomento de la Asociatividad Solidaria en los sistemas de información y reportes a Planeación.</t>
  </si>
  <si>
    <t>Errores de digitación; ausencia de validaciones cruzadas; soportes incompletos; reportes de gestores territoriales sin consolidación previa; indicadores desactualizados frente a la Agenda de Asociatividad Solidaria para la Paz.</t>
  </si>
  <si>
    <t>Esta hoja se utiliza para realizar cálculos en las demás, en ella no se ingresan datos</t>
  </si>
  <si>
    <t>NO REQUIERE CLAVE PARA DESBLOQUEAR LAS HOJAS</t>
  </si>
  <si>
    <t>Eficiencia</t>
  </si>
  <si>
    <t xml:space="preserve">Atributos formalización del control </t>
  </si>
  <si>
    <t>¿QUÉ? IMPACTO</t>
  </si>
  <si>
    <t>TIPO</t>
  </si>
  <si>
    <t>Documentación</t>
  </si>
  <si>
    <t>Frecuencia</t>
  </si>
  <si>
    <t>Evidencia</t>
  </si>
  <si>
    <t>Ejecuión</t>
  </si>
  <si>
    <t>Afecta</t>
  </si>
  <si>
    <t>Reducir</t>
  </si>
  <si>
    <t>Posibilidad de pérdida Económica</t>
  </si>
  <si>
    <t>Sin Iniciar</t>
  </si>
  <si>
    <t>A_Ejecución_y_Administración_de_procesos</t>
  </si>
  <si>
    <t>Procesos</t>
  </si>
  <si>
    <t>Preventivo</t>
  </si>
  <si>
    <t>Automático</t>
  </si>
  <si>
    <t>Procedimientos</t>
  </si>
  <si>
    <t xml:space="preserve">Siempre que se ejecuta la actividad </t>
  </si>
  <si>
    <t>Con registro manual</t>
  </si>
  <si>
    <t>Interna</t>
  </si>
  <si>
    <t>Probabilidad</t>
  </si>
  <si>
    <t>Mitigar</t>
  </si>
  <si>
    <t>Posibilidad de pérdida Reputacional</t>
  </si>
  <si>
    <t>En proceso</t>
  </si>
  <si>
    <t>B_Fraude_Externo</t>
  </si>
  <si>
    <t>Detectivo</t>
  </si>
  <si>
    <t>Manual</t>
  </si>
  <si>
    <t>Sistemas de información</t>
  </si>
  <si>
    <t>Periódicamente (diario, mensual, bimestral, trimestral, semestral).</t>
  </si>
  <si>
    <t>Con registro electrónico</t>
  </si>
  <si>
    <t>Externa</t>
  </si>
  <si>
    <t>Transferir</t>
  </si>
  <si>
    <t>Posibilidad de pérdida Económica y Reputacional</t>
  </si>
  <si>
    <t>Cerrado</t>
  </si>
  <si>
    <t>C_Fraude_Interno</t>
  </si>
  <si>
    <t>Evento_Externo</t>
  </si>
  <si>
    <t>Correctivo</t>
  </si>
  <si>
    <t>Otros Esquemas</t>
  </si>
  <si>
    <t>Mixta</t>
  </si>
  <si>
    <t>Impacto</t>
  </si>
  <si>
    <t>Aceptar</t>
  </si>
  <si>
    <t>Posibilidad de pérdida Reputacional y Económica</t>
  </si>
  <si>
    <t>D_Fallas_Tecnológicas</t>
  </si>
  <si>
    <t>Evitar</t>
  </si>
  <si>
    <t>E_Relaciones_Laborales</t>
  </si>
  <si>
    <t>F_Usuarios_Productos_y_Prácticas_Organizacionales</t>
  </si>
  <si>
    <t>G_Daños_Activos_Físicos</t>
  </si>
  <si>
    <t>Tecnologías</t>
  </si>
  <si>
    <t>Seg. de la Información</t>
  </si>
  <si>
    <t>Infraestructura</t>
  </si>
  <si>
    <t>Integridad Pùblica - Corrupción</t>
  </si>
  <si>
    <t>Integridad Pùblica - LA/FT/FP</t>
  </si>
  <si>
    <t>Seguridad_Información</t>
  </si>
  <si>
    <t>Integridad_Pública_LA_FT_FP</t>
  </si>
  <si>
    <t>Posibilidad de afectación económica</t>
  </si>
  <si>
    <t>Posibilidad de perdida de integridad</t>
  </si>
  <si>
    <t>Posibilidad de pérdida económica</t>
  </si>
  <si>
    <t>Posibilidad de afectación reputacional</t>
  </si>
  <si>
    <t>Posibilidad  de efecto dañoso sobre bienes de uso público</t>
  </si>
  <si>
    <t>Posibilidad de perdida de confidencialidad</t>
  </si>
  <si>
    <t>Posibilidad de pérdida reputacional</t>
  </si>
  <si>
    <t>Posibilidad  de efecto dañoso sobre bienes de uso fiscal</t>
  </si>
  <si>
    <t>Posibilidad de perdida de disponibilidad</t>
  </si>
  <si>
    <t>Posibilidad  de efecto dañoso sobre el interes patrimonial</t>
  </si>
  <si>
    <t>Descripción</t>
  </si>
  <si>
    <t>Transacción_u_Operación_aplica_para_LA_FT_FP</t>
  </si>
  <si>
    <t>Tecnología</t>
  </si>
  <si>
    <t>Evento_externo</t>
  </si>
  <si>
    <t>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t>
  </si>
  <si>
    <t>Contrapartes de la entidad (naturales o jurídicas)</t>
  </si>
  <si>
    <t>Fraude interno</t>
  </si>
  <si>
    <t>Daño de equipos</t>
  </si>
  <si>
    <t>Derrumbes</t>
  </si>
  <si>
    <t>Fraude Externo</t>
  </si>
  <si>
    <t>Eventos relacionados con transacciones y Operaciones realizadas por un cliente o usuario, que accede o entrega un bien o servicio a la entidad, a través de los canales dispuestos y en una jurisdicción específica.</t>
  </si>
  <si>
    <t>Falta segregación de funciones</t>
  </si>
  <si>
    <t xml:space="preserve">Productos (bienes o servicios) que oferta/requiere </t>
  </si>
  <si>
    <t>Soborno</t>
  </si>
  <si>
    <t>Caída de sistemas de información y aplicaciones</t>
  </si>
  <si>
    <t>Incendios</t>
  </si>
  <si>
    <t>Suplantación de identidad</t>
  </si>
  <si>
    <t>Eventos relacionados con las conductas o comportamientos de los empleados que afectan la Integridad Pública</t>
  </si>
  <si>
    <t>Canales utilizados para la operación</t>
  </si>
  <si>
    <t xml:space="preserve">Gestión inadecuada de conflicto de Intereses </t>
  </si>
  <si>
    <t>Caída de redes</t>
  </si>
  <si>
    <t>Inundaciones</t>
  </si>
  <si>
    <t>Asalto a la oficina</t>
  </si>
  <si>
    <t>Eventos relacionados con la infraestructura tecnológica de la entidad.</t>
  </si>
  <si>
    <t>Errores en cálculos para pagos internos y externos</t>
  </si>
  <si>
    <t>Jurisdicciones (nacional o territorial)</t>
  </si>
  <si>
    <t>Errores en hardware o software</t>
  </si>
  <si>
    <t>Daños a activos fijos</t>
  </si>
  <si>
    <t>Atentados, vandalismo, orden público</t>
  </si>
  <si>
    <t>Eventos relacionados con la infraestructura física de la entidad.</t>
  </si>
  <si>
    <t>Errores en programas</t>
  </si>
  <si>
    <t>Eventos por situaciones externas que afectan la entidad.</t>
  </si>
  <si>
    <t xml:space="preserve">Alta rotación o insuficiencia de personal </t>
  </si>
  <si>
    <t>Acciones contrarias a las leyes o acuerdos de empleo, salud o seguridad en el trabajo</t>
  </si>
  <si>
    <t>Acciones contrarias a las leyes o acuerdos contractuales</t>
  </si>
  <si>
    <t>Falta de capacitación y otros temas relacionados con el personal</t>
  </si>
  <si>
    <t>Características de Eficiencia</t>
  </si>
  <si>
    <t>Peso</t>
  </si>
  <si>
    <t>Factor</t>
  </si>
  <si>
    <t>Tipo</t>
  </si>
  <si>
    <t>*Implementación</t>
  </si>
  <si>
    <t>*Nota: En implementación no se tienen controles semiautomáticos.</t>
  </si>
  <si>
    <t>Atributos adicionales del control no tienen valoración pero deben cumplir con todos</t>
  </si>
  <si>
    <t>Basados en la estructura del Modelo de Operación por procesos, despliegue desde cada proceso, sus procedimientos y esquemas asociados, que se encuentren documentados.</t>
  </si>
  <si>
    <t>Sistemas de información de apoyo a la ejecución del control (si existen).</t>
  </si>
  <si>
    <t>Políticas de operación, manuales o guías específicas.</t>
  </si>
  <si>
    <t>Diario</t>
  </si>
  <si>
    <t>La oportunidad en que se ejecuta el control debe ayudar a prevenir la mitigación del riesgo o a detectar la materialización del riesgo de manera oportuna.</t>
  </si>
  <si>
    <t>Mensual</t>
  </si>
  <si>
    <t>Bimestral</t>
  </si>
  <si>
    <t>Trimestral</t>
  </si>
  <si>
    <t>Semestral</t>
  </si>
  <si>
    <t>Evidencia
(Trazabilidad de la ejecución)</t>
  </si>
  <si>
    <t>Se deja evidencia o rastro de la ejecución del control.</t>
  </si>
  <si>
    <t>Ejecución 
(Fuentes de información internas o externas)</t>
  </si>
  <si>
    <t>Formatos o registros internos formales.</t>
  </si>
  <si>
    <t xml:space="preserve">Externa </t>
  </si>
  <si>
    <t>Registros externos confiables (extractos bancarios, confirmaciones de autenticidad de documentos, SECOP, SIIF, SIGEP, bases de datos).</t>
  </si>
  <si>
    <t>Combinación de datos de fuentes internas y externas formales.</t>
  </si>
  <si>
    <t>IMPACTO INHERENTE</t>
  </si>
  <si>
    <t>PROBABILIDAD INHERENTE</t>
  </si>
  <si>
    <t>Resultado</t>
  </si>
  <si>
    <t>PROBABILIDAD</t>
  </si>
  <si>
    <t>IMPACTO</t>
  </si>
  <si>
    <t>No. Riesgo</t>
  </si>
  <si>
    <t>Riesgo</t>
  </si>
  <si>
    <t>Frecuencia de la Actividad</t>
  </si>
  <si>
    <t>% Probabilidad</t>
  </si>
  <si>
    <t>Nivel Probabilidad</t>
  </si>
  <si>
    <t>%</t>
  </si>
  <si>
    <t>Nivel</t>
  </si>
  <si>
    <t>Porcentaje de Impacto</t>
  </si>
  <si>
    <t>Nivel de Impacto</t>
  </si>
  <si>
    <t>Mínimo</t>
  </si>
  <si>
    <t>Máximo</t>
  </si>
  <si>
    <t>% Impacto</t>
  </si>
  <si>
    <t>Afectación_Económica</t>
  </si>
  <si>
    <t>Entre 100 y 500 SMLMV</t>
  </si>
  <si>
    <t>El riesgo afecta la imagen de la entidad con efecto publicitario sostenido a nivel de sector administrativo, nivel departamental o municipal.</t>
  </si>
  <si>
    <t>Muy Baja</t>
  </si>
  <si>
    <t>La actividad que conlleva el riesgo se ejecuta como máximos 2 veces por año</t>
  </si>
  <si>
    <t>Leve</t>
  </si>
  <si>
    <t>Menor a 10 SMLMV</t>
  </si>
  <si>
    <t>El riesgo afecta la imagen de algún área de la organización.</t>
  </si>
  <si>
    <t>Baja</t>
  </si>
  <si>
    <t>La actividad que conlleva el riesgo se ejecuta de 3 a 24 veces por año</t>
  </si>
  <si>
    <t>Menor</t>
  </si>
  <si>
    <t>Entre 10 y 50 SMLMV</t>
  </si>
  <si>
    <t>El riesgo afecta la imagen de la entidad internamente, de conocimiento general nivel interno, de junta directiva y accionistas y/o de proveedores.</t>
  </si>
  <si>
    <t>Mayor a 500 SMLMV</t>
  </si>
  <si>
    <t>El riesgo afecta la imagen de la entidad a nivel nacional, con efecto publicitario sostenido a nivel país</t>
  </si>
  <si>
    <t>Media</t>
  </si>
  <si>
    <t>La actividad que conlleva el riesgo se ejecuta de 24 a 500 veces por año</t>
  </si>
  <si>
    <t>Moderado</t>
  </si>
  <si>
    <t>Entre 50 y 100 SMLMV</t>
  </si>
  <si>
    <t>El riesgo afecta la imagen de la entidad con algunos usuarios de relevancia frente al logro de los objetivos.</t>
  </si>
  <si>
    <t>Alta</t>
  </si>
  <si>
    <t>La actividad que conlleva el riesgo se ejecuta mínimo 500 veces al año y máximo 5.000 veces por año</t>
  </si>
  <si>
    <t>Mayor</t>
  </si>
  <si>
    <t>Muy Alta</t>
  </si>
  <si>
    <t>La actividad que conlleva el riesgo se ejecuta más de 5.000 veces por año</t>
  </si>
  <si>
    <t>Catastrófico</t>
  </si>
  <si>
    <t>N/A</t>
  </si>
  <si>
    <t>MAPA DE CALOR RIESGO INHERENTE</t>
  </si>
  <si>
    <t>CALIFICACIÓN RIESGO INHERENTE</t>
  </si>
  <si>
    <t>No. DEL RIESGO</t>
  </si>
  <si>
    <t>RIESGO</t>
  </si>
  <si>
    <t>Alto</t>
  </si>
  <si>
    <t>Extremo</t>
  </si>
  <si>
    <t>Bajo</t>
  </si>
  <si>
    <t>NIVELES DE RIESGO</t>
  </si>
  <si>
    <t xml:space="preserve"> </t>
  </si>
  <si>
    <t>VALORACIÓN DEL CONTROL</t>
  </si>
  <si>
    <t xml:space="preserve">Peso del Control + Peso de la implementación </t>
  </si>
  <si>
    <t>% Probabilidad Riesgo Inherente-(% Probabilidad Riesgo Inherente*Valor Total del Control)</t>
  </si>
  <si>
    <t>NIVEL</t>
  </si>
  <si>
    <t>Atributos del control</t>
  </si>
  <si>
    <t>% MIN</t>
  </si>
  <si>
    <t>% MAX</t>
  </si>
  <si>
    <t>% Probabilidad Riesgo Inherente</t>
  </si>
  <si>
    <t>% Impacto Riesgo Inherente</t>
  </si>
  <si>
    <t>No. Control</t>
  </si>
  <si>
    <t xml:space="preserve">Formalización del control </t>
  </si>
  <si>
    <t>Responsable
(Cargo y/o Aplicativo)</t>
  </si>
  <si>
    <t>Acción
(Inicia con un verbo)</t>
  </si>
  <si>
    <t>Complemento (Periodicidad - Observaciones o Desviaciones)</t>
  </si>
  <si>
    <t>Descripción del control</t>
  </si>
  <si>
    <t>Ejecución</t>
  </si>
  <si>
    <t>Probabilidad residual Final</t>
  </si>
  <si>
    <t>Impacto Residual Final</t>
  </si>
  <si>
    <t>Profesional Especializado / Contratista responsable</t>
  </si>
  <si>
    <t>Verificar</t>
  </si>
  <si>
    <t>la aplicación de la metodología de caracterización y el cumplimiento de los requisitos antes de aprobar la intervención.</t>
  </si>
  <si>
    <t>Líder del proceso</t>
  </si>
  <si>
    <t>Aprobar</t>
  </si>
  <si>
    <t>la priorización de organizaciones conforme a los criterios definidos</t>
  </si>
  <si>
    <t>Profesional Especializado</t>
  </si>
  <si>
    <t>Revisar</t>
  </si>
  <si>
    <t>las agendas territoriales y planes de intervención</t>
  </si>
  <si>
    <t>los planes de intervención y cronogramas</t>
  </si>
  <si>
    <t>Profesional de Fortalecimiento</t>
  </si>
  <si>
    <t>Realizar</t>
  </si>
  <si>
    <t>seguimiento al plan de fortalecimiento</t>
  </si>
  <si>
    <t>Evaluar</t>
  </si>
  <si>
    <t>los resultados del acompañamiento técnico</t>
  </si>
  <si>
    <t>Supervisor / Profesional Técnico</t>
  </si>
  <si>
    <t>el cumplimiento de los requisitos técnicos de los entregables</t>
  </si>
  <si>
    <t>Supervisor</t>
  </si>
  <si>
    <t>Rechazar</t>
  </si>
  <si>
    <t>los productos que no cumplen los requisitos establecidos</t>
  </si>
  <si>
    <t>MAPA DE CALOR RIESGO RESIDUAL</t>
  </si>
  <si>
    <t>CALIFICACIÓN RIESGO RESIDUAL</t>
  </si>
  <si>
    <t>Probabilidad Residual</t>
  </si>
  <si>
    <t>Severidad 
(Nivel de Riesgo)</t>
  </si>
  <si>
    <t>Plan de Acción</t>
  </si>
  <si>
    <t>% Probabilidad Inherente</t>
  </si>
  <si>
    <t>% Impacto Inherente</t>
  </si>
  <si>
    <t>% Probabilidad Residual</t>
  </si>
  <si>
    <t>% Impacto Residual</t>
  </si>
  <si>
    <t xml:space="preserve">Determine el tratamiento a seguir 
</t>
  </si>
  <si>
    <t>Definición del Tratamiento</t>
  </si>
  <si>
    <t>Descripción de la Acción, basado en el análisis de causas</t>
  </si>
  <si>
    <t>Responsable 
(Cargo)</t>
  </si>
  <si>
    <t>Fecha de Inicio</t>
  </si>
  <si>
    <t>Fecha de Finalización</t>
  </si>
  <si>
    <t>Seguimiento 1 (Fecha y avance)</t>
  </si>
  <si>
    <t>Seguimiento 2 (Fecha y avance)</t>
  </si>
  <si>
    <t>Seguimiento 3 ... (Fecha y avance)</t>
  </si>
  <si>
    <t>Verificación por parte de segunda línea de defensa o quien haga sus veces 
(Fecha y Descripción)</t>
  </si>
  <si>
    <t>Verificación por parte de la Oficina de Control Interno o quien haga sus veces 
(Fecha y Descripción)</t>
  </si>
  <si>
    <t>Reducir_Mitigar</t>
  </si>
  <si>
    <t>Actualizar el proceso y los cuatro procedimientos de Fomento de la Asociatividad Solidaria conforme al modelo de ejecución vigente (gestores territoriales) y socializarlos con el equipo; implementar lista de chequeo mensual de cumplimiento.</t>
  </si>
  <si>
    <t>Líder del Grupo de Fomento de la Asociatividad Solidaria</t>
  </si>
  <si>
    <t>31/12/2026: Verificación de la aplicación de la metodología y avance del plan de acción.</t>
  </si>
  <si>
    <t>30/04/2027: Revisión de expedientes y cumplimiento de la lista de verificación.</t>
  </si>
  <si>
    <t>31/08/2027: Validación del cierre del plan y evaluación de resultados.</t>
  </si>
  <si>
    <t>15/10/2026: Revisión del cumplimiento del plan de acción y emisión de recomendaciones por Planeación o segunda línea de defensa.</t>
  </si>
  <si>
    <t>15/12/2026: Verificación de la eficacia del control durante auditoría o seguimiento de Control Interno.</t>
  </si>
  <si>
    <t>Diseñar y aplicar un formato único de caracterización socioeconómica, productiva y de necesidades, con validación por un segundo responsable antes de aprobar la entrega de medios de producción.</t>
  </si>
  <si>
    <t>31/12/2026: Seguimiento a la implementación de formatos estandarizados.</t>
  </si>
  <si>
    <t>30/04/2027: Revisión del cumplimiento de los lineamientos metodológicos.</t>
  </si>
  <si>
    <t>31/08/2027: Evaluación del cumplimiento del plan de acción.</t>
  </si>
  <si>
    <t>15/10/2026: Verificación del cumplimiento metodológico y recomendaciones de mejora.</t>
  </si>
  <si>
    <t>15/12/2026: Validación de la eficacia del plan durante auditoría interna.</t>
  </si>
  <si>
    <t>Formalizar el procedimiento de entrega de medios de producción y recursos de fortalecimiento, con aprobación por comité, declaración de conflicto de intereses y trazabilidad documental de cada entrega.</t>
  </si>
  <si>
    <t>Profesional Especializado responsable del proceso</t>
  </si>
  <si>
    <t>31/12/2026: Revisión del avance de las actividades de fortalecimiento.</t>
  </si>
  <si>
    <t>30/04/2027: Seguimiento a indicadores y cumplimiento del cronograma.</t>
  </si>
  <si>
    <t>31/08/2027: Evaluación de resultados y cierre del plan.</t>
  </si>
  <si>
    <t>15/10/2026: Revisión del cumplimiento de las actividades por segunda línea de defensa.</t>
  </si>
  <si>
    <t>15/12/2026: Auditoría al proceso para verificar la eficacia del plan.</t>
  </si>
  <si>
    <t>Definir una fuente única de reporte y una lista de chequeo de validación cruzada de la información antes de su consolidación y envío a Planeación.</t>
  </si>
  <si>
    <t>Profesional Especializado / Supervisor de convenio (cuando aplique)</t>
  </si>
  <si>
    <t>31/12/2026: Seguimiento a la aplicación de listas de chequeo.</t>
  </si>
  <si>
    <t>30/04/2027: Revisión de resultados de la validación técnica.</t>
  </si>
  <si>
    <t>15/10/2026: Verificación del cumplimiento de los controles de calidad.</t>
  </si>
  <si>
    <t>15/12/2026: Revisión por Control Interno de la eficacia del control implementado.</t>
  </si>
  <si>
    <t>Reducir_mitigar_Transferir_Evitar</t>
  </si>
  <si>
    <t>Requiere Plan de Acción</t>
  </si>
  <si>
    <t>Reducir_Transferir</t>
  </si>
  <si>
    <t>No requiere Plan de Acción</t>
  </si>
  <si>
    <t>RIESGO INHERENTE Y RESIDUAL DEL PROCESO</t>
  </si>
  <si>
    <t>Explicaciones Para realizar la ponderación de Riesgos.
1. Si en la sumatoria de los riesgos los Extremos representan mas o igual al 20% de los Riesgos, la calificación del Proceso será EXTREMO.</t>
  </si>
  <si>
    <t>2. Si en la sumatoria de los riesgos Extermos y altos representan mas o igual al 30% de los Riesgos Calificados, y menos del 20% de los Riesgos Extremos la calificación del Proceso será ALTO.</t>
  </si>
  <si>
    <t>3. Si en la sumatoria de los riesgos Extremos, altos y moderados representan mas o igual al  40% de los Riesgos Calificados, y menos del 30% de los Riesgos Extremos y Altos, y Menos del 20% de los Riesgos Extremos, la calificación del Proceso será MODERADO.</t>
  </si>
  <si>
    <t>4. Si en la sumatoria de los riesgos Extremos, altos,  moderados y bajos representan mas o igual al  50% de los Riesgos Calificados, y menos del 40% de los riesgos Extremos, altos y moderados, y menos del 30% de los riesgos calificados en Extremos y Altos, y menos del 20% de los riesgos Extremos, la calificación del proceso sera BAJO.
Nota: Adapatado de Instituto de Auditores Internos COSO ERM Agosto 2014</t>
  </si>
  <si>
    <t>RIESGO INHERENTE DEL PROCESO</t>
  </si>
  <si>
    <t>RIESGO RESIDUAL DEL PROCESO</t>
  </si>
  <si>
    <t>Sumatoria de riesgos Extremos</t>
  </si>
  <si>
    <t>Sumatoria de riesgos altos</t>
  </si>
  <si>
    <t>Sumatoria de riesgos moderados</t>
  </si>
  <si>
    <t>Sumatoria de Riesgos bajos</t>
  </si>
  <si>
    <t>Total</t>
  </si>
  <si>
    <t>Fecha</t>
  </si>
  <si>
    <t>Control de Cambios</t>
  </si>
  <si>
    <t xml:space="preserve"> el proceso y los procedimientos vigentes se encuentran desactuaizados y no reflejan el modelo de ejecución actual con gestores territoriales contratistas (en lugar de convenios con cooperantes), generando vacíos normativos y ausencia de lineamientos claros para el equipo.</t>
  </si>
  <si>
    <t>ausencia de una metodología estandarizada y de instrumentos de verificación para que los gestores territoriales realicen la caracterización (diagnóstico económico, social y productivo) de las organizaciones antes de la entrega de medios de producción.</t>
  </si>
  <si>
    <t>ausencia de un procedimiento formal para la entrega de medios de producción, de controles cruzados y de una segunda instancia de aprobación, lo que facilita conflictos de interés no declarados o injerencia indebida de terceros en la decisión de a qué organización se destinan los recursos.</t>
  </si>
  <si>
    <t>deficiencias en el registro, control documental y seguimiento de la información reportada por los gestores territoriales, y a la falta de una fuente única y verificada de datos del proceso.</t>
  </si>
  <si>
    <t>R10</t>
  </si>
  <si>
    <t>R11</t>
  </si>
  <si>
    <t>R12</t>
  </si>
  <si>
    <t>R13</t>
  </si>
  <si>
    <t>Diseño de la M atriz de riegos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</si>
</sst>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48" x14ac:knownFonts="1">
    <font>
      <sz val="11"/>
      <color theme="1"/>
      <name val="Calibri"/>
      <family val="2"/>
      <scheme val="minor"/>
    </font>
    <font>
      <sz val="11"/>
      <color indexed="8"/>
      <name val="Calibri"/>
      <family val="2"/>
    </font>
    <font>
      <sz val="10"/>
      <name val="Arial"/>
      <family val="2"/>
    </font>
    <font>
      <sz val="10"/>
      <name val="Tahoma"/>
      <family val="2"/>
    </font>
    <font>
      <sz val="11"/>
      <name val="Tahoma"/>
      <family val="2"/>
    </font>
    <font>
      <b/>
      <sz val="11"/>
      <name val="Tahoma"/>
      <family val="2"/>
    </font>
    <font>
      <sz val="11"/>
      <name val="Arial"/>
      <family val="2"/>
    </font>
    <font>
      <b/>
      <sz val="12"/>
      <name val="Tahoma"/>
      <family val="2"/>
    </font>
    <font>
      <b/>
      <sz val="11"/>
      <color theme="1"/>
      <name val="Calibri"/>
      <family val="2"/>
      <scheme val="minor"/>
    </font>
    <font>
      <sz val="12"/>
      <name val="Tahoma"/>
      <family val="2"/>
    </font>
    <font>
      <sz val="10"/>
      <name val="Tahoma"/>
      <family val="2"/>
    </font>
    <font>
      <sz val="11"/>
      <name val="Tahoma"/>
      <family val="2"/>
    </font>
    <font>
      <b/>
      <sz val="11"/>
      <name val="Arial"/>
      <family val="2"/>
    </font>
    <font>
      <b/>
      <sz val="10"/>
      <name val="Arial"/>
      <family val="2"/>
    </font>
    <font>
      <sz val="11"/>
      <name val="Calibri"/>
      <family val="2"/>
      <scheme val="minor"/>
    </font>
    <font>
      <sz val="14"/>
      <name val="Arial"/>
      <family val="2"/>
    </font>
    <font>
      <b/>
      <sz val="11"/>
      <name val="Calibri"/>
      <family val="2"/>
      <scheme val="minor"/>
    </font>
    <font>
      <sz val="11"/>
      <color rgb="FFFF0000"/>
      <name val="Calibri"/>
      <family val="2"/>
      <scheme val="minor"/>
    </font>
    <font>
      <sz val="16"/>
      <color theme="1"/>
      <name val="Calibri"/>
      <family val="2"/>
      <scheme val="minor"/>
    </font>
    <font>
      <b/>
      <sz val="12"/>
      <color theme="1"/>
      <name val="Arial"/>
      <family val="2"/>
    </font>
    <font>
      <sz val="12"/>
      <color theme="1"/>
      <name val="Arial"/>
      <family val="2"/>
    </font>
    <font>
      <sz val="10"/>
      <color theme="1"/>
      <name val="Arial"/>
      <family val="2"/>
    </font>
    <font>
      <sz val="10"/>
      <color rgb="FF202124"/>
      <name val="Arial"/>
      <family val="2"/>
    </font>
    <font>
      <b/>
      <sz val="10"/>
      <color theme="1"/>
      <name val="Arial"/>
      <family val="2"/>
    </font>
    <font>
      <sz val="10"/>
      <color rgb="FFFF0000"/>
      <name val="Arial"/>
      <family val="2"/>
    </font>
    <font>
      <b/>
      <sz val="10"/>
      <color rgb="FF000000"/>
      <name val="Arial"/>
      <family val="2"/>
    </font>
    <font>
      <sz val="10"/>
      <color indexed="8"/>
      <name val="Arial"/>
      <family val="2"/>
    </font>
    <font>
      <sz val="10"/>
      <color rgb="FF000000"/>
      <name val="Arial"/>
      <family val="2"/>
    </font>
    <font>
      <b/>
      <sz val="10"/>
      <color rgb="FF7030A0"/>
      <name val="Arial"/>
      <family val="2"/>
    </font>
    <font>
      <b/>
      <sz val="10"/>
      <color indexed="8"/>
      <name val="Arial"/>
      <family val="2"/>
    </font>
    <font>
      <sz val="10"/>
      <color rgb="FF7030A0"/>
      <name val="Arial"/>
      <family val="2"/>
    </font>
    <font>
      <b/>
      <sz val="10"/>
      <name val="Tahoma"/>
      <family val="2"/>
    </font>
    <font>
      <sz val="8"/>
      <name val="Arial"/>
      <family val="2"/>
    </font>
    <font>
      <b/>
      <sz val="14"/>
      <name val="Arial Narrow"/>
      <family val="2"/>
    </font>
    <font>
      <sz val="10"/>
      <name val="Arial Narrow"/>
      <family val="2"/>
    </font>
    <font>
      <b/>
      <u/>
      <sz val="11"/>
      <name val="Arial Narrow"/>
      <family val="2"/>
    </font>
    <font>
      <b/>
      <sz val="11"/>
      <name val="Arial Narrow"/>
      <family val="2"/>
    </font>
    <font>
      <sz val="11"/>
      <name val="Arial Narrow"/>
      <family val="2"/>
    </font>
    <font>
      <b/>
      <sz val="10"/>
      <name val="Arial Narrow"/>
      <family val="2"/>
    </font>
    <font>
      <sz val="12"/>
      <name val="Times New Roman"/>
      <family val="1"/>
    </font>
    <font>
      <b/>
      <sz val="9"/>
      <name val="Arial Narrow"/>
      <family val="2"/>
    </font>
    <font>
      <sz val="9"/>
      <name val="Arial Narrow"/>
      <family val="2"/>
    </font>
    <font>
      <b/>
      <sz val="8"/>
      <name val="Tahoma"/>
      <family val="2"/>
    </font>
    <font>
      <b/>
      <sz val="12"/>
      <color rgb="FFFF0000"/>
      <name val="Tahoma"/>
      <family val="2"/>
    </font>
    <font>
      <sz val="11"/>
      <color theme="1"/>
      <name val="Helvetica"/>
      <family val="2"/>
    </font>
    <font>
      <sz val="11"/>
      <color rgb="FF000000"/>
      <name val="Helvetica"/>
      <family val="2"/>
    </font>
    <font>
      <sz val="11"/>
      <color theme="1"/>
      <name val="Calibri"/>
      <family val="2"/>
      <scheme val="minor"/>
    </font>
    <font>
      <b/>
      <sz val="9"/>
      <color rgb="FFFFFFFF"/>
      <name val="Arial"/>
      <family val="2"/>
    </font>
  </fonts>
  <fills count="21">
    <fill>
      <patternFill patternType="none"/>
    </fill>
    <fill>
      <patternFill patternType="gray125"/>
    </fill>
    <fill>
      <patternFill patternType="solid">
        <fgColor indexed="9"/>
        <bgColor indexed="64"/>
      </patternFill>
    </fill>
    <fill>
      <patternFill patternType="solid">
        <fgColor theme="9"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rgb="FF92D050"/>
        <bgColor indexed="64"/>
      </patternFill>
    </fill>
    <fill>
      <patternFill patternType="solid">
        <fgColor rgb="FFFF0000"/>
        <bgColor indexed="64"/>
      </patternFill>
    </fill>
    <fill>
      <patternFill patternType="solid">
        <fgColor rgb="FFFFC000"/>
        <bgColor indexed="64"/>
      </patternFill>
    </fill>
    <fill>
      <patternFill patternType="solid">
        <fgColor rgb="FFFF6600"/>
        <bgColor indexed="64"/>
      </patternFill>
    </fill>
    <fill>
      <patternFill patternType="solid">
        <fgColor rgb="FFFFFF66"/>
        <bgColor indexed="64"/>
      </patternFill>
    </fill>
    <fill>
      <patternFill patternType="solid">
        <fgColor rgb="FF00B0F0"/>
        <bgColor indexed="64"/>
      </patternFill>
    </fill>
    <fill>
      <patternFill patternType="solid">
        <fgColor rgb="FFADDB7B"/>
        <bgColor indexed="64"/>
      </patternFill>
    </fill>
    <fill>
      <patternFill patternType="solid">
        <fgColor rgb="FF01B150"/>
        <bgColor indexed="64"/>
      </patternFill>
    </fill>
    <fill>
      <patternFill patternType="solid">
        <fgColor rgb="FFFFFC66"/>
        <bgColor indexed="64"/>
      </patternFill>
    </fill>
    <fill>
      <patternFill patternType="solid">
        <fgColor rgb="FFFF2500"/>
        <bgColor indexed="64"/>
      </patternFill>
    </fill>
    <fill>
      <patternFill patternType="solid">
        <fgColor theme="4" tint="0.79998168889431442"/>
        <bgColor theme="4" tint="0.79998168889431442"/>
      </patternFill>
    </fill>
    <fill>
      <patternFill patternType="solid">
        <fgColor rgb="FF4F81BD"/>
        <bgColor indexed="64"/>
      </patternFill>
    </fill>
    <fill>
      <patternFill patternType="solid">
        <fgColor rgb="FFFFFF00"/>
        <bgColor indexed="64"/>
      </patternFill>
    </fill>
    <fill>
      <patternFill patternType="solid">
        <fgColor theme="4" tint="0.39997558519241921"/>
        <bgColor indexed="64"/>
      </patternFill>
    </fill>
    <fill>
      <patternFill patternType="solid">
        <fgColor theme="8" tint="0.39997558519241921"/>
        <bgColor indexed="64"/>
      </patternFill>
    </fill>
  </fills>
  <borders count="81">
    <border>
      <left/>
      <right/>
      <top/>
      <bottom/>
      <diagonal/>
    </border>
    <border>
      <left style="thin">
        <color indexed="64"/>
      </left>
      <right style="thin">
        <color indexed="64"/>
      </right>
      <top style="thin">
        <color indexed="64"/>
      </top>
      <bottom style="thin">
        <color indexed="64"/>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bottom/>
      <diagonal/>
    </border>
    <border>
      <left style="thin">
        <color indexed="64"/>
      </left>
      <right/>
      <top/>
      <bottom style="medium">
        <color indexed="64"/>
      </bottom>
      <diagonal/>
    </border>
    <border>
      <left style="medium">
        <color indexed="64"/>
      </left>
      <right/>
      <top style="thin">
        <color indexed="64"/>
      </top>
      <bottom/>
      <diagonal/>
    </border>
    <border>
      <left/>
      <right/>
      <top style="thin">
        <color auto="1"/>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right style="thin">
        <color theme="0"/>
      </right>
      <top style="double">
        <color indexed="64"/>
      </top>
      <bottom/>
      <diagonal/>
    </border>
    <border>
      <left/>
      <right style="double">
        <color indexed="64"/>
      </right>
      <top style="double">
        <color indexed="64"/>
      </top>
      <bottom style="thin">
        <color indexed="64"/>
      </bottom>
      <diagonal/>
    </border>
    <border>
      <left style="double">
        <color indexed="64"/>
      </left>
      <right style="hair">
        <color indexed="64"/>
      </right>
      <top style="thin">
        <color indexed="64"/>
      </top>
      <bottom style="hair">
        <color indexed="64"/>
      </bottom>
      <diagonal/>
    </border>
    <border>
      <left/>
      <right style="double">
        <color indexed="64"/>
      </right>
      <top style="thin">
        <color indexed="64"/>
      </top>
      <bottom style="hair">
        <color indexed="64"/>
      </bottom>
      <diagonal/>
    </border>
    <border>
      <left style="double">
        <color indexed="64"/>
      </left>
      <right style="hair">
        <color indexed="64"/>
      </right>
      <top style="hair">
        <color indexed="64"/>
      </top>
      <bottom style="hair">
        <color indexed="64"/>
      </bottom>
      <diagonal/>
    </border>
    <border>
      <left/>
      <right style="hair">
        <color indexed="64"/>
      </right>
      <top style="hair">
        <color indexed="64"/>
      </top>
      <bottom style="hair">
        <color indexed="64"/>
      </bottom>
      <diagonal/>
    </border>
    <border>
      <left/>
      <right style="hair">
        <color indexed="64"/>
      </right>
      <top style="hair">
        <color indexed="64"/>
      </top>
      <bottom style="double">
        <color indexed="64"/>
      </bottom>
      <diagonal/>
    </border>
    <border>
      <left/>
      <right style="double">
        <color indexed="64"/>
      </right>
      <top style="hair">
        <color indexed="64"/>
      </top>
      <bottom style="double">
        <color indexed="64"/>
      </bottom>
      <diagonal/>
    </border>
    <border>
      <left/>
      <right style="thin">
        <color indexed="64"/>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hair">
        <color indexed="64"/>
      </right>
      <top style="thin">
        <color indexed="64"/>
      </top>
      <bottom style="hair">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right style="dotted">
        <color rgb="FF1F497D"/>
      </right>
      <top style="dotted">
        <color rgb="FF1F497D"/>
      </top>
      <bottom style="dotted">
        <color rgb="FF1F497D"/>
      </bottom>
      <diagonal/>
    </border>
    <border>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medium">
        <color indexed="64"/>
      </left>
      <right style="medium">
        <color indexed="64"/>
      </right>
      <top style="thin">
        <color indexed="64"/>
      </top>
      <bottom style="thin">
        <color indexed="64"/>
      </bottom>
      <diagonal/>
    </border>
    <border>
      <left/>
      <right/>
      <top style="thin">
        <color indexed="64"/>
      </top>
      <bottom/>
      <diagonal/>
    </border>
    <border>
      <left style="hair">
        <color auto="1"/>
      </left>
      <right style="double">
        <color indexed="64"/>
      </right>
      <top style="hair">
        <color auto="1"/>
      </top>
      <bottom style="hair">
        <color auto="1"/>
      </bottom>
      <diagonal/>
    </border>
    <border>
      <left/>
      <right style="double">
        <color indexed="64"/>
      </right>
      <top style="hair">
        <color auto="1"/>
      </top>
      <bottom style="hair">
        <color auto="1"/>
      </bottom>
      <diagonal/>
    </border>
    <border>
      <left style="double">
        <color indexed="64"/>
      </left>
      <right style="thin">
        <color theme="0"/>
      </right>
      <top style="double">
        <color indexed="64"/>
      </top>
      <bottom/>
      <diagonal/>
    </border>
    <border>
      <left style="thin">
        <color theme="0"/>
      </left>
      <right style="double">
        <color indexed="64"/>
      </right>
      <top style="double">
        <color indexed="64"/>
      </top>
      <bottom style="thin">
        <color indexed="64"/>
      </bottom>
      <diagonal/>
    </border>
    <border>
      <left style="hair">
        <color indexed="64"/>
      </left>
      <right style="double">
        <color indexed="64"/>
      </right>
      <top style="thin">
        <color indexed="64"/>
      </top>
      <bottom style="hair">
        <color indexed="64"/>
      </bottom>
      <diagonal/>
    </border>
    <border>
      <left style="medium">
        <color indexed="64"/>
      </left>
      <right style="medium">
        <color indexed="64"/>
      </right>
      <top/>
      <bottom/>
      <diagonal/>
    </border>
    <border>
      <left style="medium">
        <color indexed="64"/>
      </left>
      <right style="medium">
        <color indexed="64"/>
      </right>
      <top style="thin">
        <color indexed="64"/>
      </top>
      <bottom/>
      <diagonal/>
    </border>
    <border>
      <left style="double">
        <color indexed="64"/>
      </left>
      <right style="hair">
        <color indexed="64"/>
      </right>
      <top style="hair">
        <color indexed="64"/>
      </top>
      <bottom style="double">
        <color indexed="64"/>
      </bottom>
      <diagonal/>
    </border>
    <border>
      <left style="hair">
        <color indexed="64"/>
      </left>
      <right style="double">
        <color indexed="64"/>
      </right>
      <top style="hair">
        <color indexed="64"/>
      </top>
      <bottom style="double">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dotted">
        <color rgb="FF1F497D"/>
      </left>
      <right style="dotted">
        <color rgb="FF1F497D"/>
      </right>
      <top style="dotted">
        <color rgb="FF1F497D"/>
      </top>
      <bottom style="dotted">
        <color rgb="FF1F497D"/>
      </bottom>
      <diagonal/>
    </border>
    <border>
      <left style="medium">
        <color auto="1"/>
      </left>
      <right style="medium">
        <color auto="1"/>
      </right>
      <top style="medium">
        <color auto="1"/>
      </top>
      <bottom style="medium">
        <color auto="1"/>
      </bottom>
      <diagonal/>
    </border>
    <border>
      <left style="medium">
        <color indexed="64"/>
      </left>
      <right style="thin">
        <color indexed="64"/>
      </right>
      <top/>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8">
    <xf numFmtId="0" fontId="0" fillId="0" borderId="0"/>
    <xf numFmtId="0" fontId="2" fillId="0" borderId="0"/>
    <xf numFmtId="0" fontId="2" fillId="0" borderId="0"/>
    <xf numFmtId="0" fontId="1" fillId="0" borderId="0"/>
    <xf numFmtId="0" fontId="2" fillId="0" borderId="0"/>
    <xf numFmtId="0" fontId="39" fillId="0" borderId="0"/>
    <xf numFmtId="9" fontId="46" fillId="0" borderId="0"/>
    <xf numFmtId="9" fontId="46" fillId="0" borderId="0"/>
  </cellStyleXfs>
  <cellXfs count="496">
    <xf numFmtId="0" fontId="0" fillId="0" borderId="0" xfId="0"/>
    <xf numFmtId="0" fontId="6" fillId="3" borderId="1" xfId="2" applyFont="1" applyFill="1" applyBorder="1" applyAlignment="1" applyProtection="1">
      <alignment horizontal="center" vertical="center" wrapText="1"/>
      <protection locked="0"/>
    </xf>
    <xf numFmtId="0" fontId="6" fillId="3" borderId="1" xfId="2" applyFont="1" applyFill="1" applyBorder="1" applyAlignment="1" applyProtection="1">
      <alignment horizontal="left" vertical="center" wrapText="1"/>
      <protection locked="0"/>
    </xf>
    <xf numFmtId="0" fontId="3" fillId="2" borderId="0" xfId="2" applyFont="1" applyFill="1"/>
    <xf numFmtId="0" fontId="4" fillId="0" borderId="0" xfId="2" applyFont="1" applyAlignment="1">
      <alignment vertical="center" wrapText="1"/>
    </xf>
    <xf numFmtId="0" fontId="4" fillId="0" borderId="0" xfId="2" applyFont="1" applyAlignment="1">
      <alignment horizontal="justify" vertical="top" wrapText="1"/>
    </xf>
    <xf numFmtId="0" fontId="9" fillId="0" borderId="0" xfId="2" applyFont="1" applyAlignment="1">
      <alignment vertical="center" wrapText="1"/>
    </xf>
    <xf numFmtId="0" fontId="6" fillId="0" borderId="0" xfId="2" applyFont="1" applyAlignment="1">
      <alignment horizontal="center" vertical="center" wrapText="1"/>
    </xf>
    <xf numFmtId="0" fontId="15" fillId="0" borderId="0" xfId="0" applyFont="1" applyAlignment="1">
      <alignment horizontal="left" vertical="center" wrapText="1"/>
    </xf>
    <xf numFmtId="0" fontId="2" fillId="0" borderId="0" xfId="0" applyFont="1" applyAlignment="1">
      <alignment vertical="center" wrapText="1"/>
    </xf>
    <xf numFmtId="0" fontId="4" fillId="2" borderId="0" xfId="2" applyFont="1" applyFill="1" applyAlignment="1">
      <alignment vertical="center" wrapText="1"/>
    </xf>
    <xf numFmtId="0" fontId="6" fillId="0" borderId="1" xfId="0" applyFont="1" applyBorder="1" applyAlignment="1" applyProtection="1">
      <alignment horizontal="left" vertical="center" wrapText="1"/>
      <protection locked="0"/>
    </xf>
    <xf numFmtId="0" fontId="12" fillId="0" borderId="1" xfId="2" applyFont="1" applyBorder="1" applyAlignment="1">
      <alignment vertical="center" wrapText="1"/>
    </xf>
    <xf numFmtId="9" fontId="2" fillId="0" borderId="0" xfId="0" applyNumberFormat="1" applyFont="1" applyAlignment="1">
      <alignment horizontal="left" vertical="center" wrapText="1"/>
    </xf>
    <xf numFmtId="9" fontId="4" fillId="0" borderId="0" xfId="2" applyNumberFormat="1" applyFont="1" applyAlignment="1">
      <alignment vertical="center" wrapText="1"/>
    </xf>
    <xf numFmtId="0" fontId="7" fillId="0" borderId="0" xfId="2" applyFont="1" applyAlignment="1">
      <alignment horizontal="center" vertical="center"/>
    </xf>
    <xf numFmtId="0" fontId="13" fillId="0" borderId="0" xfId="0" applyFont="1" applyAlignment="1">
      <alignment vertical="center" wrapText="1"/>
    </xf>
    <xf numFmtId="0" fontId="5" fillId="0" borderId="32" xfId="2" applyFont="1" applyBorder="1" applyAlignment="1">
      <alignment vertical="center" wrapText="1"/>
    </xf>
    <xf numFmtId="0" fontId="5" fillId="0" borderId="34" xfId="2" applyFont="1" applyBorder="1" applyAlignment="1">
      <alignment vertical="center" wrapText="1"/>
    </xf>
    <xf numFmtId="0" fontId="5" fillId="0" borderId="0" xfId="2" applyFont="1" applyAlignment="1">
      <alignment vertical="center" wrapText="1"/>
    </xf>
    <xf numFmtId="0" fontId="5" fillId="0" borderId="1" xfId="2" applyFont="1" applyBorder="1" applyAlignment="1">
      <alignment vertical="center" wrapText="1"/>
    </xf>
    <xf numFmtId="0" fontId="19" fillId="0" borderId="3" xfId="0" applyFont="1" applyBorder="1" applyAlignment="1">
      <alignment horizontal="center" vertical="center" wrapText="1"/>
    </xf>
    <xf numFmtId="0" fontId="19" fillId="0" borderId="1" xfId="0" applyFont="1" applyBorder="1" applyAlignment="1">
      <alignment horizontal="center" vertical="center" wrapText="1"/>
    </xf>
    <xf numFmtId="0" fontId="19" fillId="0" borderId="25" xfId="0" applyFont="1" applyBorder="1" applyAlignment="1">
      <alignment horizontal="center" vertical="center" wrapText="1"/>
    </xf>
    <xf numFmtId="9" fontId="0" fillId="0" borderId="31" xfId="0" applyNumberFormat="1" applyBorder="1" applyAlignment="1">
      <alignment horizontal="center" vertical="center" wrapText="1"/>
    </xf>
    <xf numFmtId="0" fontId="20" fillId="0" borderId="1" xfId="0" applyFont="1" applyBorder="1" applyAlignment="1">
      <alignment vertical="center" wrapText="1"/>
    </xf>
    <xf numFmtId="9" fontId="20" fillId="0" borderId="25" xfId="0" applyNumberFormat="1" applyFont="1" applyBorder="1" applyAlignment="1">
      <alignment horizontal="center" vertical="center" wrapText="1"/>
    </xf>
    <xf numFmtId="9" fontId="20" fillId="0" borderId="1" xfId="0" applyNumberFormat="1" applyFont="1" applyBorder="1" applyAlignment="1">
      <alignment horizontal="center" vertical="center" wrapText="1"/>
    </xf>
    <xf numFmtId="0" fontId="20" fillId="0" borderId="31" xfId="0" applyFont="1" applyBorder="1" applyAlignment="1">
      <alignment vertical="center" wrapText="1"/>
    </xf>
    <xf numFmtId="0" fontId="20" fillId="0" borderId="1" xfId="0" applyFont="1" applyBorder="1" applyAlignment="1">
      <alignment horizontal="justify" vertical="center" wrapText="1"/>
    </xf>
    <xf numFmtId="0" fontId="20" fillId="0" borderId="25" xfId="0" applyFont="1" applyBorder="1" applyAlignment="1">
      <alignment vertical="center" wrapText="1"/>
    </xf>
    <xf numFmtId="0" fontId="20" fillId="8" borderId="3" xfId="0" applyFont="1" applyFill="1" applyBorder="1" applyAlignment="1">
      <alignment horizontal="center" vertical="center" wrapText="1"/>
    </xf>
    <xf numFmtId="0" fontId="4" fillId="0" borderId="26" xfId="2" applyFont="1" applyBorder="1" applyAlignment="1">
      <alignment vertical="center" wrapText="1"/>
    </xf>
    <xf numFmtId="0" fontId="4" fillId="0" borderId="27" xfId="2" applyFont="1" applyBorder="1" applyAlignment="1">
      <alignment vertical="center" wrapText="1"/>
    </xf>
    <xf numFmtId="0" fontId="4" fillId="0" borderId="28" xfId="2" applyFont="1" applyBorder="1" applyAlignment="1">
      <alignment vertical="center" wrapText="1"/>
    </xf>
    <xf numFmtId="9" fontId="0" fillId="0" borderId="33" xfId="0" applyNumberFormat="1" applyBorder="1" applyAlignment="1">
      <alignment horizontal="center" vertical="center" wrapText="1"/>
    </xf>
    <xf numFmtId="0" fontId="4" fillId="0" borderId="0" xfId="2" applyFont="1" applyAlignment="1">
      <alignment horizontal="center" vertical="center" wrapText="1"/>
    </xf>
    <xf numFmtId="0" fontId="13" fillId="0" borderId="1" xfId="0" applyFont="1" applyBorder="1" applyAlignment="1">
      <alignment horizontal="left" vertical="center" wrapText="1"/>
    </xf>
    <xf numFmtId="0" fontId="10" fillId="2" borderId="0" xfId="2" applyFont="1" applyFill="1" applyAlignment="1">
      <alignment horizontal="center" vertical="center" wrapText="1"/>
    </xf>
    <xf numFmtId="0" fontId="13" fillId="0" borderId="0" xfId="0" applyFont="1" applyAlignment="1">
      <alignment horizontal="left" vertical="center" wrapText="1"/>
    </xf>
    <xf numFmtId="0" fontId="9" fillId="0" borderId="0" xfId="2" applyFont="1" applyAlignment="1">
      <alignment vertical="center"/>
    </xf>
    <xf numFmtId="9" fontId="9" fillId="0" borderId="0" xfId="2" applyNumberFormat="1" applyFont="1" applyAlignment="1">
      <alignment vertical="center"/>
    </xf>
    <xf numFmtId="0" fontId="11" fillId="0" borderId="0" xfId="2" applyFont="1" applyAlignment="1">
      <alignment horizontal="center" vertical="center" wrapText="1"/>
    </xf>
    <xf numFmtId="0" fontId="7" fillId="0" borderId="0" xfId="2" applyFont="1" applyAlignment="1">
      <alignment vertical="center"/>
    </xf>
    <xf numFmtId="9" fontId="7" fillId="0" borderId="0" xfId="2" applyNumberFormat="1" applyFont="1" applyAlignment="1">
      <alignment vertical="center"/>
    </xf>
    <xf numFmtId="0" fontId="3" fillId="0" borderId="0" xfId="2" applyFont="1" applyAlignment="1">
      <alignment vertical="center" wrapText="1"/>
    </xf>
    <xf numFmtId="0" fontId="5" fillId="0" borderId="5" xfId="2" applyFont="1" applyBorder="1" applyAlignment="1">
      <alignment vertical="center" wrapText="1"/>
    </xf>
    <xf numFmtId="9" fontId="5" fillId="0" borderId="5" xfId="2" applyNumberFormat="1" applyFont="1" applyBorder="1" applyAlignment="1">
      <alignment horizontal="center" vertical="center" wrapText="1"/>
    </xf>
    <xf numFmtId="9" fontId="11" fillId="0" borderId="0" xfId="2" applyNumberFormat="1" applyFont="1" applyAlignment="1">
      <alignment horizontal="center" vertical="center" wrapText="1"/>
    </xf>
    <xf numFmtId="0" fontId="4" fillId="3" borderId="6" xfId="2" applyFont="1" applyFill="1" applyBorder="1" applyAlignment="1" applyProtection="1">
      <alignment horizontal="left" vertical="center" wrapText="1"/>
      <protection locked="0"/>
    </xf>
    <xf numFmtId="0" fontId="2" fillId="0" borderId="1" xfId="2" applyBorder="1" applyAlignment="1" applyProtection="1">
      <alignment horizontal="justify" vertical="center" wrapText="1"/>
      <protection locked="0"/>
    </xf>
    <xf numFmtId="0" fontId="6" fillId="4" borderId="0" xfId="2" applyFont="1" applyFill="1" applyAlignment="1">
      <alignment vertical="center" wrapText="1"/>
    </xf>
    <xf numFmtId="0" fontId="13" fillId="0" borderId="1" xfId="2" applyFont="1" applyBorder="1" applyAlignment="1">
      <alignment vertical="center"/>
    </xf>
    <xf numFmtId="0" fontId="2" fillId="2" borderId="0" xfId="2" applyFill="1"/>
    <xf numFmtId="0" fontId="2" fillId="2" borderId="0" xfId="2" applyFill="1" applyAlignment="1">
      <alignment horizontal="center" vertical="center"/>
    </xf>
    <xf numFmtId="0" fontId="13" fillId="0" borderId="0" xfId="2" applyFont="1" applyAlignment="1">
      <alignment horizontal="center" vertical="center"/>
    </xf>
    <xf numFmtId="0" fontId="13" fillId="0" borderId="0" xfId="2" applyFont="1" applyAlignment="1">
      <alignment vertical="center"/>
    </xf>
    <xf numFmtId="0" fontId="2" fillId="2" borderId="0" xfId="2" applyFill="1" applyAlignment="1">
      <alignment horizontal="center"/>
    </xf>
    <xf numFmtId="0" fontId="2" fillId="2" borderId="18" xfId="2" applyFill="1" applyBorder="1"/>
    <xf numFmtId="0" fontId="2" fillId="2" borderId="17" xfId="2" applyFill="1" applyBorder="1"/>
    <xf numFmtId="0" fontId="13" fillId="0" borderId="23" xfId="2" applyFont="1" applyBorder="1" applyAlignment="1">
      <alignment vertical="center" wrapText="1"/>
    </xf>
    <xf numFmtId="0" fontId="13" fillId="0" borderId="4" xfId="2" applyFont="1" applyBorder="1" applyAlignment="1">
      <alignment vertical="center" wrapText="1"/>
    </xf>
    <xf numFmtId="0" fontId="13" fillId="0" borderId="0" xfId="2" applyFont="1" applyAlignment="1">
      <alignment horizontal="center" vertical="center" wrapText="1"/>
    </xf>
    <xf numFmtId="0" fontId="2" fillId="0" borderId="18" xfId="2" applyBorder="1" applyAlignment="1">
      <alignment vertical="center" wrapText="1"/>
    </xf>
    <xf numFmtId="0" fontId="2" fillId="0" borderId="17" xfId="2" applyBorder="1" applyAlignment="1">
      <alignment vertical="center" wrapText="1"/>
    </xf>
    <xf numFmtId="0" fontId="2" fillId="0" borderId="0" xfId="2" applyAlignment="1">
      <alignment vertical="center" wrapText="1"/>
    </xf>
    <xf numFmtId="0" fontId="2" fillId="0" borderId="15" xfId="2" applyBorder="1" applyAlignment="1">
      <alignment vertical="center" wrapText="1"/>
    </xf>
    <xf numFmtId="9" fontId="2" fillId="0" borderId="1" xfId="2" applyNumberFormat="1" applyBorder="1" applyAlignment="1">
      <alignment horizontal="center" vertical="center" wrapText="1"/>
    </xf>
    <xf numFmtId="9" fontId="2" fillId="0" borderId="25" xfId="2" applyNumberFormat="1" applyBorder="1" applyAlignment="1">
      <alignment horizontal="center" vertical="center" wrapText="1"/>
    </xf>
    <xf numFmtId="0" fontId="24" fillId="0" borderId="0" xfId="2" applyFont="1" applyAlignment="1">
      <alignment vertical="center" wrapText="1"/>
    </xf>
    <xf numFmtId="0" fontId="2" fillId="0" borderId="0" xfId="2" applyAlignment="1">
      <alignment horizontal="center" vertical="center" wrapText="1"/>
    </xf>
    <xf numFmtId="0" fontId="13" fillId="0" borderId="23" xfId="2" applyFont="1" applyBorder="1" applyAlignment="1">
      <alignment horizontal="center" vertical="center" wrapText="1"/>
    </xf>
    <xf numFmtId="0" fontId="13" fillId="0" borderId="4" xfId="2" applyFont="1" applyBorder="1" applyAlignment="1">
      <alignment horizontal="center" vertical="center" wrapText="1"/>
    </xf>
    <xf numFmtId="0" fontId="13" fillId="0" borderId="8" xfId="2" applyFont="1" applyBorder="1" applyAlignment="1">
      <alignment horizontal="center" vertical="center" wrapText="1"/>
    </xf>
    <xf numFmtId="0" fontId="13" fillId="0" borderId="1" xfId="2" applyFont="1" applyBorder="1" applyAlignment="1">
      <alignment vertical="center" wrapText="1"/>
    </xf>
    <xf numFmtId="0" fontId="25" fillId="0" borderId="1" xfId="0" applyFont="1" applyBorder="1" applyAlignment="1">
      <alignment horizontal="center" vertical="center" wrapText="1" readingOrder="1"/>
    </xf>
    <xf numFmtId="0" fontId="25" fillId="0" borderId="25" xfId="0" applyFont="1" applyBorder="1" applyAlignment="1">
      <alignment horizontal="center" vertical="center" wrapText="1" readingOrder="1"/>
    </xf>
    <xf numFmtId="0" fontId="2" fillId="0" borderId="1" xfId="2" applyBorder="1" applyAlignment="1">
      <alignment vertical="center" wrapText="1"/>
    </xf>
    <xf numFmtId="0" fontId="2" fillId="0" borderId="1" xfId="0" applyFont="1" applyBorder="1" applyAlignment="1">
      <alignment horizontal="center" vertical="center" wrapText="1" readingOrder="1"/>
    </xf>
    <xf numFmtId="0" fontId="2" fillId="0" borderId="25" xfId="0" applyFont="1" applyBorder="1" applyAlignment="1">
      <alignment horizontal="center" vertical="center" wrapText="1" readingOrder="1"/>
    </xf>
    <xf numFmtId="0" fontId="26" fillId="0" borderId="0" xfId="3" applyFont="1"/>
    <xf numFmtId="0" fontId="2" fillId="0" borderId="3" xfId="2" applyBorder="1" applyAlignment="1">
      <alignment horizontal="center" vertical="center" wrapText="1"/>
    </xf>
    <xf numFmtId="0" fontId="2" fillId="0" borderId="1" xfId="2" applyBorder="1" applyAlignment="1">
      <alignment horizontal="justify" vertical="center" wrapText="1"/>
    </xf>
    <xf numFmtId="0" fontId="2" fillId="0" borderId="0" xfId="2" applyAlignment="1">
      <alignment horizontal="justify" vertical="center" wrapText="1"/>
    </xf>
    <xf numFmtId="0" fontId="27" fillId="9" borderId="1" xfId="0" applyFont="1" applyFill="1" applyBorder="1" applyAlignment="1">
      <alignment horizontal="center" vertical="center" wrapText="1" readingOrder="1"/>
    </xf>
    <xf numFmtId="0" fontId="2" fillId="7" borderId="25" xfId="0" applyFont="1" applyFill="1" applyBorder="1" applyAlignment="1">
      <alignment horizontal="center" vertical="center" wrapText="1" readingOrder="1"/>
    </xf>
    <xf numFmtId="9" fontId="2" fillId="0" borderId="3" xfId="2" applyNumberFormat="1" applyBorder="1" applyAlignment="1">
      <alignment horizontal="center" vertical="center" wrapText="1"/>
    </xf>
    <xf numFmtId="0" fontId="26" fillId="0" borderId="0" xfId="3" applyFont="1" applyAlignment="1">
      <alignment horizontal="center" vertical="center"/>
    </xf>
    <xf numFmtId="0" fontId="27" fillId="10" borderId="1" xfId="0" applyFont="1" applyFill="1" applyBorder="1" applyAlignment="1">
      <alignment horizontal="center" vertical="center" wrapText="1" readingOrder="1"/>
    </xf>
    <xf numFmtId="0" fontId="28" fillId="0" borderId="0" xfId="3" applyFont="1" applyAlignment="1">
      <alignment vertical="center" textRotation="90" wrapText="1"/>
    </xf>
    <xf numFmtId="0" fontId="29" fillId="0" borderId="0" xfId="3" applyFont="1" applyAlignment="1">
      <alignment horizontal="center" vertical="center" wrapText="1"/>
    </xf>
    <xf numFmtId="0" fontId="26" fillId="0" borderId="0" xfId="3" applyFont="1" applyAlignment="1">
      <alignment horizontal="center" vertical="center" wrapText="1"/>
    </xf>
    <xf numFmtId="0" fontId="27" fillId="6" borderId="1" xfId="0" applyFont="1" applyFill="1" applyBorder="1" applyAlignment="1">
      <alignment horizontal="center" vertical="center" wrapText="1" readingOrder="1"/>
    </xf>
    <xf numFmtId="0" fontId="25" fillId="0" borderId="27" xfId="0" applyFont="1" applyBorder="1" applyAlignment="1">
      <alignment horizontal="center" vertical="center" wrapText="1" readingOrder="1"/>
    </xf>
    <xf numFmtId="0" fontId="27" fillId="6" borderId="27" xfId="0" applyFont="1" applyFill="1" applyBorder="1" applyAlignment="1">
      <alignment horizontal="center" vertical="center" wrapText="1" readingOrder="1"/>
    </xf>
    <xf numFmtId="0" fontId="27" fillId="10" borderId="27" xfId="0" applyFont="1" applyFill="1" applyBorder="1" applyAlignment="1">
      <alignment horizontal="center" vertical="center" wrapText="1" readingOrder="1"/>
    </xf>
    <xf numFmtId="0" fontId="27" fillId="9" borderId="27" xfId="0" applyFont="1" applyFill="1" applyBorder="1" applyAlignment="1">
      <alignment horizontal="center" vertical="center" wrapText="1" readingOrder="1"/>
    </xf>
    <xf numFmtId="0" fontId="2" fillId="7" borderId="28" xfId="0" applyFont="1" applyFill="1" applyBorder="1" applyAlignment="1">
      <alignment horizontal="center" vertical="center" wrapText="1" readingOrder="1"/>
    </xf>
    <xf numFmtId="9" fontId="2" fillId="0" borderId="26" xfId="2" applyNumberFormat="1" applyBorder="1" applyAlignment="1">
      <alignment horizontal="center" vertical="center" wrapText="1"/>
    </xf>
    <xf numFmtId="0" fontId="2" fillId="0" borderId="27" xfId="0" applyFont="1" applyBorder="1" applyAlignment="1">
      <alignment horizontal="center" vertical="center" wrapText="1" readingOrder="1"/>
    </xf>
    <xf numFmtId="0" fontId="26" fillId="0" borderId="0" xfId="3" applyFont="1" applyAlignment="1">
      <alignment vertical="center"/>
    </xf>
    <xf numFmtId="0" fontId="2" fillId="7" borderId="1" xfId="0" applyFont="1" applyFill="1" applyBorder="1" applyAlignment="1">
      <alignment horizontal="center" vertical="center" wrapText="1" readingOrder="1"/>
    </xf>
    <xf numFmtId="0" fontId="24" fillId="0" borderId="0" xfId="0" applyFont="1" applyAlignment="1">
      <alignment vertical="center" readingOrder="1"/>
    </xf>
    <xf numFmtId="0" fontId="30" fillId="0" borderId="0" xfId="3" applyFont="1"/>
    <xf numFmtId="0" fontId="2" fillId="0" borderId="0" xfId="0" applyFont="1" applyAlignment="1">
      <alignment vertical="center"/>
    </xf>
    <xf numFmtId="0" fontId="2" fillId="0" borderId="0" xfId="0" applyFont="1" applyAlignment="1">
      <alignment vertical="center" readingOrder="1"/>
    </xf>
    <xf numFmtId="0" fontId="2" fillId="0" borderId="0" xfId="3" applyFont="1" applyAlignment="1">
      <alignment vertical="center"/>
    </xf>
    <xf numFmtId="0" fontId="2" fillId="2" borderId="0" xfId="2" applyFill="1" applyAlignment="1">
      <alignment horizontal="left"/>
    </xf>
    <xf numFmtId="0" fontId="13" fillId="0" borderId="0" xfId="2" applyFont="1" applyAlignment="1">
      <alignment horizontal="left" vertical="center"/>
    </xf>
    <xf numFmtId="0" fontId="13" fillId="0" borderId="0" xfId="2" applyFont="1" applyAlignment="1">
      <alignment vertical="center" wrapText="1"/>
    </xf>
    <xf numFmtId="9" fontId="2" fillId="0" borderId="4" xfId="2" applyNumberFormat="1" applyBorder="1" applyAlignment="1">
      <alignment horizontal="center" vertical="center" wrapText="1"/>
    </xf>
    <xf numFmtId="9" fontId="21" fillId="0" borderId="4" xfId="0" applyNumberFormat="1" applyFont="1" applyBorder="1" applyAlignment="1">
      <alignment horizontal="left" vertical="center" wrapText="1"/>
    </xf>
    <xf numFmtId="0" fontId="2" fillId="0" borderId="0" xfId="2" applyAlignment="1">
      <alignment horizontal="left" vertical="center" wrapText="1"/>
    </xf>
    <xf numFmtId="14" fontId="2" fillId="2" borderId="0" xfId="2" applyNumberFormat="1" applyFill="1"/>
    <xf numFmtId="14" fontId="13" fillId="0" borderId="0" xfId="2" applyNumberFormat="1" applyFont="1" applyAlignment="1">
      <alignment horizontal="center" vertical="center"/>
    </xf>
    <xf numFmtId="14" fontId="13" fillId="0" borderId="1" xfId="2" applyNumberFormat="1" applyFont="1" applyBorder="1" applyAlignment="1">
      <alignment horizontal="center" vertical="center" wrapText="1"/>
    </xf>
    <xf numFmtId="9" fontId="2" fillId="0" borderId="4" xfId="2" applyNumberFormat="1" applyBorder="1" applyAlignment="1">
      <alignment horizontal="justify" vertical="center" wrapText="1"/>
    </xf>
    <xf numFmtId="14" fontId="2" fillId="0" borderId="0" xfId="2" applyNumberFormat="1" applyAlignment="1">
      <alignment vertical="center" wrapText="1"/>
    </xf>
    <xf numFmtId="14" fontId="2" fillId="0" borderId="0" xfId="2" applyNumberFormat="1" applyAlignment="1">
      <alignment horizontal="center" vertical="center" wrapText="1"/>
    </xf>
    <xf numFmtId="0" fontId="4" fillId="4" borderId="0" xfId="2" applyFont="1" applyFill="1" applyAlignment="1">
      <alignment vertical="center" wrapText="1"/>
    </xf>
    <xf numFmtId="0" fontId="5" fillId="4" borderId="0" xfId="2" applyFont="1" applyFill="1" applyAlignment="1">
      <alignment vertical="center" wrapText="1"/>
    </xf>
    <xf numFmtId="0" fontId="0" fillId="4" borderId="0" xfId="0" applyFill="1" applyAlignment="1">
      <alignment vertical="top" wrapText="1"/>
    </xf>
    <xf numFmtId="0" fontId="8" fillId="0" borderId="1" xfId="0" applyFont="1" applyBorder="1"/>
    <xf numFmtId="0" fontId="8" fillId="0" borderId="0" xfId="0" applyFont="1"/>
    <xf numFmtId="0" fontId="0" fillId="0" borderId="1" xfId="0" applyBorder="1"/>
    <xf numFmtId="0" fontId="0" fillId="0" borderId="1" xfId="0" applyBorder="1" applyAlignment="1">
      <alignment horizontal="center"/>
    </xf>
    <xf numFmtId="9" fontId="0" fillId="0" borderId="1" xfId="0" applyNumberFormat="1" applyBorder="1" applyAlignment="1">
      <alignment horizontal="center"/>
    </xf>
    <xf numFmtId="0" fontId="0" fillId="0" borderId="0" xfId="0" applyAlignment="1">
      <alignment horizontal="center" vertical="center"/>
    </xf>
    <xf numFmtId="0" fontId="8" fillId="0" borderId="1" xfId="0" applyFont="1" applyBorder="1" applyAlignment="1">
      <alignment horizontal="center" vertical="center"/>
    </xf>
    <xf numFmtId="0" fontId="18" fillId="0" borderId="1" xfId="0" applyFont="1" applyBorder="1" applyAlignment="1">
      <alignment horizontal="center" vertical="center"/>
    </xf>
    <xf numFmtId="0" fontId="23" fillId="0" borderId="1" xfId="0" applyFont="1" applyBorder="1" applyAlignment="1">
      <alignment wrapText="1"/>
    </xf>
    <xf numFmtId="0" fontId="21" fillId="0" borderId="1" xfId="0" applyFont="1" applyBorder="1" applyAlignment="1">
      <alignment wrapText="1"/>
    </xf>
    <xf numFmtId="0" fontId="23" fillId="0" borderId="4" xfId="0" applyFont="1" applyBorder="1" applyAlignment="1">
      <alignment wrapText="1"/>
    </xf>
    <xf numFmtId="9" fontId="21" fillId="0" borderId="1" xfId="0" applyNumberFormat="1" applyFont="1" applyBorder="1" applyAlignment="1">
      <alignment wrapText="1"/>
    </xf>
    <xf numFmtId="0" fontId="21" fillId="0" borderId="4" xfId="0" applyFont="1" applyBorder="1" applyAlignment="1">
      <alignment wrapText="1"/>
    </xf>
    <xf numFmtId="0" fontId="5" fillId="0" borderId="0" xfId="2" applyFont="1" applyAlignment="1">
      <alignment horizontal="center" vertical="center" wrapText="1"/>
    </xf>
    <xf numFmtId="0" fontId="6" fillId="0" borderId="1" xfId="0" applyFont="1" applyBorder="1" applyAlignment="1">
      <alignment horizontal="left" vertical="center" wrapText="1"/>
    </xf>
    <xf numFmtId="0" fontId="21" fillId="0" borderId="8" xfId="0" applyFont="1" applyBorder="1" applyAlignment="1">
      <alignment wrapText="1"/>
    </xf>
    <xf numFmtId="0" fontId="23" fillId="0" borderId="0" xfId="0" applyFont="1" applyAlignment="1">
      <alignment wrapText="1"/>
    </xf>
    <xf numFmtId="0" fontId="21" fillId="0" borderId="11" xfId="0" applyFont="1" applyBorder="1" applyAlignment="1">
      <alignment wrapText="1"/>
    </xf>
    <xf numFmtId="0" fontId="21" fillId="0" borderId="32" xfId="0" applyFont="1" applyBorder="1" applyAlignment="1">
      <alignment wrapText="1"/>
    </xf>
    <xf numFmtId="0" fontId="21" fillId="0" borderId="3" xfId="0" applyFont="1" applyBorder="1" applyAlignment="1">
      <alignment wrapText="1"/>
    </xf>
    <xf numFmtId="0" fontId="21" fillId="0" borderId="25" xfId="0" applyFont="1" applyBorder="1" applyAlignment="1">
      <alignment wrapText="1"/>
    </xf>
    <xf numFmtId="0" fontId="2" fillId="2" borderId="3" xfId="2" applyFill="1" applyBorder="1" applyAlignment="1">
      <alignment wrapText="1"/>
    </xf>
    <xf numFmtId="0" fontId="21" fillId="0" borderId="26" xfId="0" applyFont="1" applyBorder="1" applyAlignment="1">
      <alignment wrapText="1"/>
    </xf>
    <xf numFmtId="0" fontId="21" fillId="0" borderId="28" xfId="0" applyFont="1" applyBorder="1" applyAlignment="1">
      <alignment wrapText="1"/>
    </xf>
    <xf numFmtId="0" fontId="21" fillId="0" borderId="23" xfId="0" applyFont="1" applyBorder="1" applyAlignment="1">
      <alignment wrapText="1"/>
    </xf>
    <xf numFmtId="0" fontId="21" fillId="0" borderId="31" xfId="0" applyFont="1" applyBorder="1" applyAlignment="1">
      <alignment wrapText="1"/>
    </xf>
    <xf numFmtId="0" fontId="2" fillId="2" borderId="26" xfId="2" applyFill="1" applyBorder="1" applyAlignment="1">
      <alignment wrapText="1"/>
    </xf>
    <xf numFmtId="0" fontId="22" fillId="0" borderId="28" xfId="0" applyFont="1" applyBorder="1" applyAlignment="1">
      <alignment horizontal="left" vertical="center" wrapText="1"/>
    </xf>
    <xf numFmtId="0" fontId="4" fillId="0" borderId="1" xfId="2" applyFont="1" applyBorder="1" applyAlignment="1">
      <alignment horizontal="justify" vertical="center" wrapText="1"/>
    </xf>
    <xf numFmtId="0" fontId="2" fillId="0" borderId="24" xfId="0" applyFont="1" applyBorder="1" applyAlignment="1">
      <alignment wrapText="1"/>
    </xf>
    <xf numFmtId="0" fontId="2" fillId="0" borderId="28" xfId="0" applyFont="1" applyBorder="1" applyAlignment="1">
      <alignment horizontal="left" vertical="center" wrapText="1"/>
    </xf>
    <xf numFmtId="0" fontId="2" fillId="0" borderId="31" xfId="0" applyFont="1" applyBorder="1" applyAlignment="1">
      <alignment wrapText="1"/>
    </xf>
    <xf numFmtId="0" fontId="19" fillId="0" borderId="8" xfId="0" applyFont="1" applyBorder="1" applyAlignment="1">
      <alignment horizontal="center" vertical="center" wrapText="1"/>
    </xf>
    <xf numFmtId="0" fontId="20" fillId="0" borderId="8" xfId="0" applyFont="1" applyBorder="1" applyAlignment="1">
      <alignment horizontal="center" vertical="center" wrapText="1"/>
    </xf>
    <xf numFmtId="0" fontId="4" fillId="0" borderId="35" xfId="2" applyFont="1" applyBorder="1" applyAlignment="1">
      <alignment horizontal="center" vertical="center" wrapText="1"/>
    </xf>
    <xf numFmtId="0" fontId="3" fillId="2" borderId="0" xfId="2" applyFont="1" applyFill="1" applyAlignment="1">
      <alignment horizontal="center" vertical="center"/>
    </xf>
    <xf numFmtId="0" fontId="32" fillId="0" borderId="19" xfId="2" applyFont="1" applyBorder="1" applyAlignment="1">
      <alignment horizontal="center" vertical="center" wrapText="1"/>
    </xf>
    <xf numFmtId="9" fontId="0" fillId="0" borderId="11" xfId="0" applyNumberFormat="1" applyBorder="1" applyAlignment="1">
      <alignment horizontal="center" vertical="center" wrapText="1"/>
    </xf>
    <xf numFmtId="9" fontId="0" fillId="0" borderId="38" xfId="0" applyNumberFormat="1" applyBorder="1" applyAlignment="1">
      <alignment horizontal="center" vertical="center" wrapText="1"/>
    </xf>
    <xf numFmtId="9" fontId="0" fillId="0" borderId="1" xfId="0" applyNumberFormat="1" applyBorder="1" applyAlignment="1">
      <alignment horizontal="center" vertical="center" wrapText="1"/>
    </xf>
    <xf numFmtId="9" fontId="5" fillId="0" borderId="32" xfId="2" applyNumberFormat="1" applyFont="1" applyBorder="1" applyAlignment="1">
      <alignment horizontal="center" vertical="center" wrapText="1"/>
    </xf>
    <xf numFmtId="9" fontId="5" fillId="0" borderId="6" xfId="2" applyNumberFormat="1" applyFont="1" applyBorder="1" applyAlignment="1">
      <alignment horizontal="center" vertical="center" wrapText="1"/>
    </xf>
    <xf numFmtId="9" fontId="5" fillId="0" borderId="24" xfId="2" applyNumberFormat="1" applyFont="1" applyBorder="1" applyAlignment="1">
      <alignment horizontal="center" vertical="center" wrapText="1"/>
    </xf>
    <xf numFmtId="9" fontId="0" fillId="0" borderId="27" xfId="0" applyNumberFormat="1" applyBorder="1" applyAlignment="1">
      <alignment horizontal="center" vertical="center" wrapText="1"/>
    </xf>
    <xf numFmtId="9" fontId="5" fillId="0" borderId="34" xfId="2" applyNumberFormat="1" applyFont="1" applyBorder="1" applyAlignment="1">
      <alignment horizontal="center" vertical="center" wrapText="1"/>
    </xf>
    <xf numFmtId="9" fontId="0" fillId="0" borderId="8" xfId="0" applyNumberFormat="1" applyBorder="1" applyAlignment="1">
      <alignment horizontal="center" vertical="center" wrapText="1"/>
    </xf>
    <xf numFmtId="9" fontId="0" fillId="0" borderId="35" xfId="0" applyNumberFormat="1" applyBorder="1" applyAlignment="1">
      <alignment horizontal="center" vertical="center" wrapText="1"/>
    </xf>
    <xf numFmtId="9" fontId="0" fillId="3" borderId="26" xfId="0" applyNumberFormat="1" applyFill="1" applyBorder="1" applyAlignment="1" applyProtection="1">
      <alignment horizontal="center" vertical="center" wrapText="1"/>
      <protection locked="0"/>
    </xf>
    <xf numFmtId="0" fontId="32" fillId="0" borderId="36" xfId="2" applyFont="1" applyBorder="1" applyAlignment="1">
      <alignment horizontal="center" vertical="center" wrapText="1"/>
    </xf>
    <xf numFmtId="0" fontId="5" fillId="0" borderId="3" xfId="2" applyFont="1" applyBorder="1" applyAlignment="1">
      <alignment horizontal="center" vertical="center" wrapText="1"/>
    </xf>
    <xf numFmtId="0" fontId="2" fillId="0" borderId="1" xfId="0" applyFont="1" applyBorder="1" applyAlignment="1">
      <alignment wrapText="1"/>
    </xf>
    <xf numFmtId="0" fontId="27" fillId="0" borderId="0" xfId="0" applyFont="1" applyAlignment="1">
      <alignment horizontal="center" vertical="center" wrapText="1" readingOrder="1"/>
    </xf>
    <xf numFmtId="9" fontId="2" fillId="0" borderId="0" xfId="2" applyNumberFormat="1" applyAlignment="1">
      <alignment horizontal="center" vertical="center" wrapText="1"/>
    </xf>
    <xf numFmtId="9" fontId="21" fillId="0" borderId="0" xfId="0" applyNumberFormat="1" applyFont="1" applyAlignment="1">
      <alignment horizontal="center" vertical="center" wrapText="1"/>
    </xf>
    <xf numFmtId="9" fontId="21" fillId="0" borderId="0" xfId="0" applyNumberFormat="1" applyFont="1" applyAlignment="1">
      <alignment horizontal="left" vertical="center" wrapText="1"/>
    </xf>
    <xf numFmtId="0" fontId="0" fillId="4" borderId="0" xfId="0" applyFill="1"/>
    <xf numFmtId="0" fontId="36" fillId="4" borderId="2" xfId="4" quotePrefix="1" applyFont="1" applyFill="1" applyBorder="1" applyAlignment="1">
      <alignment horizontal="left" vertical="top" wrapText="1"/>
    </xf>
    <xf numFmtId="0" fontId="34" fillId="4" borderId="2" xfId="4" applyFont="1" applyFill="1" applyBorder="1"/>
    <xf numFmtId="0" fontId="6" fillId="0" borderId="8" xfId="2" applyFont="1" applyBorder="1" applyAlignment="1">
      <alignment horizontal="justify" vertical="center" wrapText="1"/>
    </xf>
    <xf numFmtId="0" fontId="6" fillId="3" borderId="26" xfId="2" applyFont="1" applyFill="1" applyBorder="1" applyAlignment="1" applyProtection="1">
      <alignment horizontal="center" vertical="center" wrapText="1"/>
      <protection locked="0"/>
    </xf>
    <xf numFmtId="0" fontId="5" fillId="0" borderId="23" xfId="2" applyFont="1" applyBorder="1" applyAlignment="1">
      <alignment horizontal="center" vertical="center" wrapText="1"/>
    </xf>
    <xf numFmtId="0" fontId="5" fillId="0" borderId="52" xfId="2" applyFont="1" applyBorder="1" applyAlignment="1">
      <alignment horizontal="center" vertical="center" wrapText="1"/>
    </xf>
    <xf numFmtId="0" fontId="5" fillId="0" borderId="31" xfId="2" applyFont="1" applyBorder="1" applyAlignment="1">
      <alignment horizontal="center" vertical="center" wrapText="1"/>
    </xf>
    <xf numFmtId="9" fontId="13" fillId="0" borderId="0" xfId="0" applyNumberFormat="1" applyFont="1" applyAlignment="1">
      <alignment horizontal="left" vertical="center" wrapText="1"/>
    </xf>
    <xf numFmtId="9" fontId="8" fillId="0" borderId="3" xfId="0" applyNumberFormat="1" applyFont="1" applyBorder="1" applyAlignment="1">
      <alignment horizontal="center" vertical="center" wrapText="1"/>
    </xf>
    <xf numFmtId="9" fontId="8" fillId="0" borderId="25" xfId="0" applyNumberFormat="1" applyFont="1" applyBorder="1" applyAlignment="1">
      <alignment horizontal="center" vertical="center" wrapText="1"/>
    </xf>
    <xf numFmtId="9" fontId="8" fillId="0" borderId="26" xfId="0" applyNumberFormat="1" applyFont="1" applyBorder="1" applyAlignment="1">
      <alignment horizontal="center" vertical="center" wrapText="1"/>
    </xf>
    <xf numFmtId="9" fontId="8" fillId="0" borderId="28" xfId="0" applyNumberFormat="1" applyFont="1" applyBorder="1" applyAlignment="1">
      <alignment horizontal="center" vertical="center" wrapText="1"/>
    </xf>
    <xf numFmtId="9" fontId="5" fillId="0" borderId="0" xfId="2" applyNumberFormat="1" applyFont="1" applyAlignment="1">
      <alignment vertical="center" wrapText="1"/>
    </xf>
    <xf numFmtId="0" fontId="4" fillId="3" borderId="1" xfId="2" applyFont="1" applyFill="1" applyBorder="1" applyAlignment="1" applyProtection="1">
      <alignment horizontal="left" vertical="center" wrapText="1"/>
      <protection locked="0"/>
    </xf>
    <xf numFmtId="0" fontId="4" fillId="3" borderId="27" xfId="2" applyFont="1" applyFill="1" applyBorder="1" applyAlignment="1" applyProtection="1">
      <alignment horizontal="left" vertical="center" wrapText="1"/>
      <protection locked="0"/>
    </xf>
    <xf numFmtId="0" fontId="0" fillId="0" borderId="0" xfId="0" applyAlignment="1">
      <alignment horizontal="center"/>
    </xf>
    <xf numFmtId="0" fontId="17" fillId="0" borderId="0" xfId="0" applyFont="1"/>
    <xf numFmtId="0" fontId="14" fillId="0" borderId="0" xfId="0" applyFont="1" applyProtection="1">
      <protection locked="0"/>
    </xf>
    <xf numFmtId="14" fontId="2" fillId="0" borderId="0" xfId="0" applyNumberFormat="1" applyFont="1" applyAlignment="1">
      <alignment horizontal="left" vertical="center" wrapText="1"/>
    </xf>
    <xf numFmtId="0" fontId="31" fillId="2" borderId="1" xfId="2" applyFont="1" applyFill="1" applyBorder="1" applyAlignment="1">
      <alignment vertical="center" wrapText="1"/>
    </xf>
    <xf numFmtId="14" fontId="2" fillId="0" borderId="1" xfId="0" applyNumberFormat="1" applyFont="1" applyBorder="1" applyAlignment="1">
      <alignment horizontal="left" vertical="center" wrapText="1"/>
    </xf>
    <xf numFmtId="0" fontId="31" fillId="2" borderId="5" xfId="2" applyFont="1" applyFill="1" applyBorder="1" applyAlignment="1">
      <alignment vertical="center" wrapText="1"/>
    </xf>
    <xf numFmtId="14" fontId="2" fillId="0" borderId="1" xfId="0" applyNumberFormat="1" applyFont="1" applyBorder="1" applyAlignment="1">
      <alignment vertical="center" wrapText="1"/>
    </xf>
    <xf numFmtId="14" fontId="13" fillId="0" borderId="1" xfId="0" applyNumberFormat="1" applyFont="1" applyBorder="1" applyAlignment="1">
      <alignment horizontal="center" vertical="center" wrapText="1"/>
    </xf>
    <xf numFmtId="0" fontId="13" fillId="0" borderId="1" xfId="0" applyFont="1" applyBorder="1" applyAlignment="1">
      <alignment vertical="center" wrapText="1"/>
    </xf>
    <xf numFmtId="0" fontId="13" fillId="0" borderId="0" xfId="0" applyFont="1" applyAlignment="1">
      <alignment horizontal="center" vertical="center" wrapText="1"/>
    </xf>
    <xf numFmtId="0" fontId="12" fillId="0" borderId="0" xfId="2" applyFont="1" applyAlignment="1">
      <alignment horizontal="left" vertical="center" wrapText="1"/>
    </xf>
    <xf numFmtId="0" fontId="6" fillId="4" borderId="0" xfId="2" applyFont="1" applyFill="1" applyAlignment="1">
      <alignment horizontal="left" vertical="center" wrapText="1"/>
    </xf>
    <xf numFmtId="0" fontId="12" fillId="0" borderId="0" xfId="2" applyFont="1" applyAlignment="1">
      <alignment vertical="center" wrapText="1"/>
    </xf>
    <xf numFmtId="0" fontId="6" fillId="0" borderId="0" xfId="2" applyFont="1" applyAlignment="1" applyProtection="1">
      <alignment horizontal="left" vertical="justify" wrapText="1"/>
      <protection locked="0"/>
    </xf>
    <xf numFmtId="0" fontId="12" fillId="0" borderId="0" xfId="2" applyFont="1" applyAlignment="1">
      <alignment horizontal="right" vertical="center" wrapText="1"/>
    </xf>
    <xf numFmtId="14" fontId="6" fillId="0" borderId="0" xfId="2" applyNumberFormat="1" applyFont="1" applyAlignment="1" applyProtection="1">
      <alignment horizontal="center" vertical="center" wrapText="1"/>
      <protection locked="0"/>
    </xf>
    <xf numFmtId="0" fontId="3" fillId="2" borderId="0" xfId="2" applyFont="1" applyFill="1" applyAlignment="1">
      <alignment horizontal="center"/>
    </xf>
    <xf numFmtId="0" fontId="31" fillId="2" borderId="0" xfId="2" applyFont="1" applyFill="1" applyAlignment="1">
      <alignment vertical="center" wrapText="1"/>
    </xf>
    <xf numFmtId="14" fontId="2" fillId="0" borderId="0" xfId="0" applyNumberFormat="1" applyFont="1" applyAlignment="1">
      <alignment horizontal="right" vertical="center" wrapText="1"/>
    </xf>
    <xf numFmtId="14" fontId="2" fillId="0" borderId="1" xfId="0" applyNumberFormat="1" applyFont="1" applyBorder="1" applyAlignment="1">
      <alignment horizontal="right" vertical="center" wrapText="1"/>
    </xf>
    <xf numFmtId="0" fontId="12" fillId="0" borderId="52" xfId="2" applyFont="1" applyBorder="1" applyAlignment="1">
      <alignment vertical="center" wrapText="1"/>
    </xf>
    <xf numFmtId="0" fontId="6" fillId="4" borderId="11" xfId="2" applyFont="1" applyFill="1" applyBorder="1" applyAlignment="1">
      <alignment horizontal="left" vertical="center" wrapText="1"/>
    </xf>
    <xf numFmtId="0" fontId="13" fillId="0" borderId="0" xfId="0" applyFont="1" applyAlignment="1">
      <alignment horizontal="right" vertical="center" wrapText="1"/>
    </xf>
    <xf numFmtId="14" fontId="2" fillId="0" borderId="0" xfId="0" applyNumberFormat="1" applyFont="1" applyAlignment="1">
      <alignment vertical="center" wrapText="1"/>
    </xf>
    <xf numFmtId="14" fontId="13" fillId="0" borderId="0" xfId="0" applyNumberFormat="1" applyFont="1" applyAlignment="1">
      <alignment horizontal="center" vertical="center" wrapText="1"/>
    </xf>
    <xf numFmtId="0" fontId="2" fillId="2" borderId="15" xfId="2" applyFill="1" applyBorder="1"/>
    <xf numFmtId="0" fontId="13" fillId="0" borderId="11" xfId="2" applyFont="1" applyBorder="1" applyAlignment="1">
      <alignment horizontal="center" vertical="center" wrapText="1"/>
    </xf>
    <xf numFmtId="0" fontId="13" fillId="0" borderId="9" xfId="2" applyFont="1" applyBorder="1" applyAlignment="1">
      <alignment horizontal="center" vertical="center" wrapText="1"/>
    </xf>
    <xf numFmtId="0" fontId="13" fillId="0" borderId="43" xfId="2" applyFont="1" applyBorder="1" applyAlignment="1">
      <alignment horizontal="center" vertical="center" wrapText="1"/>
    </xf>
    <xf numFmtId="0" fontId="37" fillId="4" borderId="15" xfId="4" quotePrefix="1" applyFont="1" applyFill="1" applyBorder="1" applyAlignment="1">
      <alignment horizontal="justify" vertical="center" wrapText="1"/>
    </xf>
    <xf numFmtId="0" fontId="37" fillId="4" borderId="0" xfId="4" quotePrefix="1" applyFont="1" applyFill="1" applyAlignment="1">
      <alignment horizontal="justify" vertical="center" wrapText="1"/>
    </xf>
    <xf numFmtId="0" fontId="37" fillId="4" borderId="2" xfId="4" quotePrefix="1" applyFont="1" applyFill="1" applyBorder="1" applyAlignment="1">
      <alignment horizontal="justify" vertical="center" wrapText="1"/>
    </xf>
    <xf numFmtId="0" fontId="40" fillId="4" borderId="40" xfId="5" applyFont="1" applyFill="1" applyBorder="1" applyAlignment="1">
      <alignment horizontal="left" vertical="top" wrapText="1" readingOrder="1"/>
    </xf>
    <xf numFmtId="0" fontId="41" fillId="4" borderId="40" xfId="4" applyFont="1" applyFill="1" applyBorder="1" applyAlignment="1">
      <alignment horizontal="justify" vertical="center" wrapText="1"/>
    </xf>
    <xf numFmtId="0" fontId="35" fillId="4" borderId="39" xfId="4" quotePrefix="1" applyFont="1" applyFill="1" applyBorder="1" applyAlignment="1">
      <alignment vertical="top" wrapText="1"/>
    </xf>
    <xf numFmtId="0" fontId="35" fillId="4" borderId="40" xfId="4" quotePrefix="1" applyFont="1" applyFill="1" applyBorder="1" applyAlignment="1">
      <alignment vertical="top" wrapText="1"/>
    </xf>
    <xf numFmtId="0" fontId="35" fillId="4" borderId="41" xfId="4" quotePrefix="1" applyFont="1" applyFill="1" applyBorder="1" applyAlignment="1">
      <alignment vertical="top" wrapText="1"/>
    </xf>
    <xf numFmtId="0" fontId="35" fillId="4" borderId="0" xfId="4" quotePrefix="1" applyFont="1" applyFill="1" applyAlignment="1">
      <alignment vertical="top" wrapText="1"/>
    </xf>
    <xf numFmtId="0" fontId="34" fillId="4" borderId="39" xfId="4" applyFont="1" applyFill="1" applyBorder="1" applyAlignment="1">
      <alignment wrapText="1"/>
    </xf>
    <xf numFmtId="0" fontId="34" fillId="4" borderId="40" xfId="4" applyFont="1" applyFill="1" applyBorder="1" applyAlignment="1">
      <alignment wrapText="1"/>
    </xf>
    <xf numFmtId="0" fontId="34" fillId="4" borderId="41" xfId="4" applyFont="1" applyFill="1" applyBorder="1" applyAlignment="1">
      <alignment wrapText="1"/>
    </xf>
    <xf numFmtId="0" fontId="34" fillId="4" borderId="15" xfId="4" applyFont="1" applyFill="1" applyBorder="1" applyAlignment="1">
      <alignment wrapText="1"/>
    </xf>
    <xf numFmtId="0" fontId="34" fillId="4" borderId="2" xfId="4" applyFont="1" applyFill="1" applyBorder="1" applyAlignment="1">
      <alignment wrapText="1"/>
    </xf>
    <xf numFmtId="0" fontId="34" fillId="4" borderId="14" xfId="4" applyFont="1" applyFill="1" applyBorder="1" applyAlignment="1">
      <alignment wrapText="1"/>
    </xf>
    <xf numFmtId="0" fontId="34" fillId="4" borderId="13" xfId="4" applyFont="1" applyFill="1" applyBorder="1" applyAlignment="1">
      <alignment wrapText="1"/>
    </xf>
    <xf numFmtId="0" fontId="34" fillId="4" borderId="12" xfId="4" applyFont="1" applyFill="1" applyBorder="1" applyAlignment="1">
      <alignment wrapText="1"/>
    </xf>
    <xf numFmtId="0" fontId="34" fillId="4" borderId="0" xfId="4" applyFont="1" applyFill="1" applyAlignment="1">
      <alignment wrapText="1"/>
    </xf>
    <xf numFmtId="0" fontId="35" fillId="4" borderId="15" xfId="4" quotePrefix="1" applyFont="1" applyFill="1" applyBorder="1" applyAlignment="1">
      <alignment vertical="top" wrapText="1"/>
    </xf>
    <xf numFmtId="0" fontId="35" fillId="4" borderId="2" xfId="4" quotePrefix="1" applyFont="1" applyFill="1" applyBorder="1" applyAlignment="1">
      <alignment vertical="top" wrapText="1"/>
    </xf>
    <xf numFmtId="0" fontId="36" fillId="4" borderId="0" xfId="4" quotePrefix="1" applyFont="1" applyFill="1" applyAlignment="1">
      <alignment horizontal="left" vertical="top" wrapText="1"/>
    </xf>
    <xf numFmtId="0" fontId="38" fillId="4" borderId="0" xfId="4" applyFont="1" applyFill="1" applyAlignment="1">
      <alignment horizontal="left" vertical="center" wrapText="1"/>
    </xf>
    <xf numFmtId="0" fontId="34" fillId="4" borderId="0" xfId="4" applyFont="1" applyFill="1" applyAlignment="1">
      <alignment horizontal="left" vertical="center" wrapText="1"/>
    </xf>
    <xf numFmtId="0" fontId="34" fillId="4" borderId="0" xfId="4" quotePrefix="1" applyFont="1" applyFill="1" applyAlignment="1">
      <alignment horizontal="left" vertical="center" wrapText="1"/>
    </xf>
    <xf numFmtId="0" fontId="38" fillId="11" borderId="3" xfId="4" applyFont="1" applyFill="1" applyBorder="1" applyAlignment="1">
      <alignment horizontal="center" wrapText="1"/>
    </xf>
    <xf numFmtId="0" fontId="34" fillId="4" borderId="0" xfId="4" applyFont="1" applyFill="1"/>
    <xf numFmtId="0" fontId="40" fillId="4" borderId="0" xfId="0" applyFont="1" applyFill="1" applyAlignment="1">
      <alignment horizontal="left" vertical="center" wrapText="1"/>
    </xf>
    <xf numFmtId="0" fontId="41" fillId="4" borderId="0" xfId="0" applyFont="1" applyFill="1" applyAlignment="1">
      <alignment horizontal="left" vertical="top" wrapText="1"/>
    </xf>
    <xf numFmtId="0" fontId="38" fillId="4" borderId="3" xfId="4" applyFont="1" applyFill="1" applyBorder="1" applyAlignment="1">
      <alignment horizontal="center" vertical="center"/>
    </xf>
    <xf numFmtId="0" fontId="38" fillId="4" borderId="3" xfId="4" applyFont="1" applyFill="1" applyBorder="1" applyAlignment="1">
      <alignment horizontal="center" vertical="center" wrapText="1"/>
    </xf>
    <xf numFmtId="0" fontId="0" fillId="0" borderId="0" xfId="0" applyAlignment="1">
      <alignment wrapText="1"/>
    </xf>
    <xf numFmtId="9" fontId="5" fillId="0" borderId="56" xfId="2" applyNumberFormat="1" applyFont="1" applyBorder="1" applyAlignment="1">
      <alignment horizontal="center" vertical="center" wrapText="1"/>
    </xf>
    <xf numFmtId="14" fontId="8" fillId="5" borderId="1" xfId="0" applyNumberFormat="1" applyFont="1" applyFill="1" applyBorder="1" applyAlignment="1">
      <alignment horizontal="right" vertical="center"/>
    </xf>
    <xf numFmtId="14" fontId="14" fillId="0" borderId="1" xfId="0" applyNumberFormat="1" applyFont="1" applyBorder="1" applyAlignment="1" applyProtection="1">
      <alignment horizontal="right" vertical="center" wrapText="1"/>
      <protection locked="0"/>
    </xf>
    <xf numFmtId="14" fontId="14" fillId="0" borderId="1" xfId="0" applyNumberFormat="1" applyFont="1" applyBorder="1" applyAlignment="1" applyProtection="1">
      <alignment horizontal="right"/>
      <protection locked="0"/>
    </xf>
    <xf numFmtId="14" fontId="14" fillId="0" borderId="0" xfId="0" applyNumberFormat="1" applyFont="1" applyAlignment="1" applyProtection="1">
      <alignment horizontal="right"/>
      <protection locked="0"/>
    </xf>
    <xf numFmtId="14" fontId="0" fillId="0" borderId="0" xfId="0" applyNumberFormat="1" applyAlignment="1">
      <alignment horizontal="right"/>
    </xf>
    <xf numFmtId="9" fontId="43" fillId="0" borderId="0" xfId="2" applyNumberFormat="1" applyFont="1" applyAlignment="1">
      <alignment vertical="center"/>
    </xf>
    <xf numFmtId="49" fontId="9" fillId="0" borderId="0" xfId="2" applyNumberFormat="1" applyFont="1" applyAlignment="1">
      <alignment vertical="center"/>
    </xf>
    <xf numFmtId="0" fontId="20" fillId="0" borderId="0" xfId="0" applyFont="1" applyAlignment="1">
      <alignment horizontal="center" vertical="center" wrapText="1"/>
    </xf>
    <xf numFmtId="9" fontId="20" fillId="0" borderId="0" xfId="0" applyNumberFormat="1" applyFont="1" applyAlignment="1">
      <alignment horizontal="center" vertical="center" wrapText="1"/>
    </xf>
    <xf numFmtId="0" fontId="3" fillId="2" borderId="0" xfId="2" applyFont="1" applyFill="1" applyAlignment="1">
      <alignment horizontal="center" vertical="center" wrapText="1"/>
    </xf>
    <xf numFmtId="9" fontId="3" fillId="0" borderId="0" xfId="2" applyNumberFormat="1" applyFont="1" applyAlignment="1">
      <alignment vertical="center" wrapText="1"/>
    </xf>
    <xf numFmtId="9" fontId="4" fillId="0" borderId="1" xfId="0" applyNumberFormat="1" applyFont="1" applyBorder="1" applyAlignment="1">
      <alignment horizontal="center" vertical="center" wrapText="1"/>
    </xf>
    <xf numFmtId="9" fontId="4" fillId="0" borderId="0" xfId="2" applyNumberFormat="1" applyFont="1" applyAlignment="1">
      <alignment horizontal="center" vertical="center" wrapText="1"/>
    </xf>
    <xf numFmtId="0" fontId="8" fillId="4" borderId="5" xfId="0" applyFont="1" applyFill="1" applyBorder="1" applyAlignment="1">
      <alignment wrapText="1"/>
    </xf>
    <xf numFmtId="0" fontId="24" fillId="0" borderId="1" xfId="2" applyFont="1" applyBorder="1" applyAlignment="1">
      <alignment horizontal="left" vertical="center"/>
    </xf>
    <xf numFmtId="0" fontId="23" fillId="0" borderId="0" xfId="0" applyFont="1" applyAlignment="1">
      <alignment horizontal="center" vertical="center" wrapText="1"/>
    </xf>
    <xf numFmtId="0" fontId="21" fillId="0" borderId="0" xfId="0" applyFont="1" applyAlignment="1">
      <alignment vertical="center" wrapText="1"/>
    </xf>
    <xf numFmtId="0" fontId="21" fillId="0" borderId="1" xfId="0" applyFont="1" applyBorder="1" applyAlignment="1">
      <alignment vertical="center" wrapText="1"/>
    </xf>
    <xf numFmtId="0" fontId="20" fillId="12" borderId="3" xfId="0" applyFont="1" applyFill="1" applyBorder="1" applyAlignment="1">
      <alignment horizontal="center" vertical="center" wrapText="1"/>
    </xf>
    <xf numFmtId="0" fontId="20" fillId="13" borderId="3" xfId="0" applyFont="1" applyFill="1" applyBorder="1" applyAlignment="1">
      <alignment horizontal="center" vertical="center" wrapText="1"/>
    </xf>
    <xf numFmtId="0" fontId="20" fillId="14" borderId="3" xfId="0" applyFont="1" applyFill="1" applyBorder="1" applyAlignment="1">
      <alignment horizontal="center" vertical="center" wrapText="1"/>
    </xf>
    <xf numFmtId="0" fontId="20" fillId="15" borderId="3" xfId="0" applyFont="1" applyFill="1" applyBorder="1" applyAlignment="1">
      <alignment horizontal="center" vertical="center" wrapText="1"/>
    </xf>
    <xf numFmtId="0" fontId="12" fillId="0" borderId="4" xfId="2" applyFont="1" applyBorder="1" applyAlignment="1">
      <alignment vertical="center" wrapText="1"/>
    </xf>
    <xf numFmtId="0" fontId="4" fillId="0" borderId="8" xfId="2" applyFont="1" applyBorder="1" applyAlignment="1">
      <alignment horizontal="justify" vertical="center" wrapText="1"/>
    </xf>
    <xf numFmtId="0" fontId="12" fillId="0" borderId="7" xfId="2" applyFont="1" applyBorder="1" applyAlignment="1">
      <alignment vertical="center" wrapText="1"/>
    </xf>
    <xf numFmtId="0" fontId="21" fillId="0" borderId="0" xfId="0" applyFont="1" applyAlignment="1">
      <alignment vertical="top" wrapText="1"/>
    </xf>
    <xf numFmtId="0" fontId="44" fillId="0" borderId="0" xfId="0" applyFont="1" applyAlignment="1">
      <alignment wrapText="1"/>
    </xf>
    <xf numFmtId="0" fontId="45" fillId="0" borderId="1" xfId="0" applyFont="1" applyBorder="1" applyAlignment="1">
      <alignment horizontal="justify" vertical="center" wrapText="1"/>
    </xf>
    <xf numFmtId="0" fontId="45" fillId="4" borderId="1" xfId="0" applyFont="1" applyFill="1" applyBorder="1" applyAlignment="1">
      <alignment horizontal="left" vertical="center" wrapText="1"/>
    </xf>
    <xf numFmtId="0" fontId="45" fillId="4" borderId="1" xfId="0" applyFont="1" applyFill="1" applyBorder="1" applyAlignment="1">
      <alignment horizontal="justify" vertical="center" wrapText="1"/>
    </xf>
    <xf numFmtId="0" fontId="45" fillId="0" borderId="1" xfId="0" applyFont="1" applyBorder="1" applyAlignment="1">
      <alignment horizontal="left" vertical="center"/>
    </xf>
    <xf numFmtId="0" fontId="44" fillId="0" borderId="0" xfId="0" applyFont="1" applyAlignment="1">
      <alignment horizontal="left" vertical="top" wrapText="1"/>
    </xf>
    <xf numFmtId="0" fontId="45" fillId="16" borderId="1" xfId="0" applyFont="1" applyFill="1" applyBorder="1" applyAlignment="1">
      <alignment horizontal="justify" vertical="center" wrapText="1"/>
    </xf>
    <xf numFmtId="0" fontId="47" fillId="17" borderId="59" xfId="0" applyFont="1" applyFill="1" applyBorder="1" applyAlignment="1">
      <alignment horizontal="justify" vertical="center" wrapText="1"/>
    </xf>
    <xf numFmtId="9" fontId="45" fillId="16" borderId="1" xfId="6" applyFont="1" applyFill="1" applyBorder="1" applyAlignment="1">
      <alignment horizontal="justify" vertical="center" wrapText="1"/>
    </xf>
    <xf numFmtId="0" fontId="4" fillId="3" borderId="4" xfId="2" applyFont="1" applyFill="1" applyBorder="1" applyAlignment="1" applyProtection="1">
      <alignment horizontal="left" vertical="center" wrapText="1"/>
      <protection locked="0"/>
    </xf>
    <xf numFmtId="0" fontId="4" fillId="3" borderId="5" xfId="2" applyFont="1" applyFill="1" applyBorder="1" applyAlignment="1" applyProtection="1">
      <alignment horizontal="left" vertical="center" wrapText="1"/>
      <protection locked="0"/>
    </xf>
    <xf numFmtId="0" fontId="4" fillId="3" borderId="52" xfId="2" applyFont="1" applyFill="1" applyBorder="1" applyAlignment="1" applyProtection="1">
      <alignment horizontal="left" vertical="center" wrapText="1"/>
      <protection locked="0"/>
    </xf>
    <xf numFmtId="0" fontId="4" fillId="3" borderId="19" xfId="2" applyFont="1" applyFill="1" applyBorder="1" applyAlignment="1" applyProtection="1">
      <alignment horizontal="left" vertical="center" wrapText="1"/>
      <protection locked="0"/>
    </xf>
    <xf numFmtId="0" fontId="4" fillId="3" borderId="60" xfId="2" applyFont="1" applyFill="1" applyBorder="1" applyAlignment="1" applyProtection="1">
      <alignment horizontal="left" vertical="center" wrapText="1"/>
      <protection locked="0"/>
    </xf>
    <xf numFmtId="0" fontId="4" fillId="3" borderId="20" xfId="2" applyFont="1" applyFill="1" applyBorder="1" applyAlignment="1" applyProtection="1">
      <alignment horizontal="left" vertical="center" wrapText="1"/>
      <protection locked="0"/>
    </xf>
    <xf numFmtId="0" fontId="4" fillId="3" borderId="36" xfId="2" applyFont="1" applyFill="1" applyBorder="1" applyAlignment="1" applyProtection="1">
      <alignment horizontal="left" vertical="center" wrapText="1"/>
      <protection locked="0"/>
    </xf>
    <xf numFmtId="9" fontId="4" fillId="18" borderId="1" xfId="0" applyNumberFormat="1" applyFont="1" applyFill="1" applyBorder="1" applyAlignment="1">
      <alignment horizontal="center" vertical="center" wrapText="1"/>
    </xf>
    <xf numFmtId="0" fontId="12" fillId="0" borderId="7" xfId="2" applyFont="1" applyBorder="1" applyAlignment="1">
      <alignment horizontal="center" vertical="center" wrapText="1"/>
    </xf>
    <xf numFmtId="0" fontId="6" fillId="0" borderId="5" xfId="2" applyFont="1" applyBorder="1" applyAlignment="1" applyProtection="1">
      <alignment horizontal="center" vertical="center" wrapText="1"/>
      <protection locked="0"/>
    </xf>
    <xf numFmtId="0" fontId="9" fillId="0" borderId="1" xfId="2" applyFont="1" applyBorder="1" applyAlignment="1">
      <alignment vertical="center" wrapText="1"/>
    </xf>
    <xf numFmtId="0" fontId="6" fillId="3" borderId="1" xfId="0" applyFont="1" applyFill="1" applyBorder="1" applyAlignment="1">
      <alignment horizontal="left" vertical="center" wrapText="1"/>
    </xf>
    <xf numFmtId="14" fontId="6" fillId="0" borderId="1" xfId="2" applyNumberFormat="1" applyFont="1" applyBorder="1" applyAlignment="1" applyProtection="1">
      <alignment vertical="center" wrapText="1"/>
      <protection locked="0"/>
    </xf>
    <xf numFmtId="14" fontId="6" fillId="0" borderId="19" xfId="2" applyNumberFormat="1" applyFont="1" applyBorder="1" applyAlignment="1" applyProtection="1">
      <alignment vertical="center" wrapText="1"/>
      <protection locked="0"/>
    </xf>
    <xf numFmtId="0" fontId="12" fillId="0" borderId="1" xfId="0" applyFont="1" applyBorder="1" applyAlignment="1" applyProtection="1">
      <alignment vertical="center" wrapText="1"/>
      <protection locked="0"/>
    </xf>
    <xf numFmtId="0" fontId="12" fillId="0" borderId="4" xfId="2" applyFont="1" applyBorder="1" applyAlignment="1">
      <alignment horizontal="left" vertical="center" wrapText="1"/>
    </xf>
    <xf numFmtId="0" fontId="12" fillId="0" borderId="4" xfId="2" applyFont="1" applyBorder="1" applyAlignment="1">
      <alignment horizontal="center" vertical="center" wrapText="1"/>
    </xf>
    <xf numFmtId="14" fontId="6" fillId="0" borderId="52" xfId="2" applyNumberFormat="1" applyFont="1" applyBorder="1" applyAlignment="1" applyProtection="1">
      <alignment vertical="center" wrapText="1"/>
      <protection locked="0"/>
    </xf>
    <xf numFmtId="14" fontId="12" fillId="0" borderId="4" xfId="2" applyNumberFormat="1" applyFont="1" applyBorder="1" applyAlignment="1" applyProtection="1">
      <alignment horizontal="center" vertical="center" wrapText="1"/>
      <protection locked="0"/>
    </xf>
    <xf numFmtId="0" fontId="3" fillId="2" borderId="0" xfId="2" applyFont="1" applyFill="1" applyAlignment="1">
      <alignment vertical="center" wrapText="1"/>
    </xf>
    <xf numFmtId="9" fontId="3" fillId="2" borderId="0" xfId="2" applyNumberFormat="1" applyFont="1" applyFill="1" applyAlignment="1">
      <alignment vertical="center" wrapText="1"/>
    </xf>
    <xf numFmtId="0" fontId="3" fillId="0" borderId="0" xfId="2" applyFont="1" applyAlignment="1">
      <alignment horizontal="center" vertical="center" wrapText="1"/>
    </xf>
    <xf numFmtId="0" fontId="4" fillId="0" borderId="1" xfId="2" applyFont="1" applyBorder="1" applyAlignment="1">
      <alignment horizontal="center" vertical="center" wrapText="1"/>
    </xf>
    <xf numFmtId="0" fontId="4" fillId="3" borderId="1" xfId="0" applyFont="1" applyFill="1" applyBorder="1" applyAlignment="1" applyProtection="1">
      <alignment horizontal="center" vertical="center" wrapText="1"/>
      <protection locked="0"/>
    </xf>
    <xf numFmtId="9" fontId="4" fillId="0" borderId="6" xfId="0" applyNumberFormat="1" applyFont="1" applyBorder="1" applyAlignment="1">
      <alignment horizontal="center" vertical="center" wrapText="1"/>
    </xf>
    <xf numFmtId="9" fontId="4" fillId="3" borderId="1" xfId="0" applyNumberFormat="1" applyFont="1" applyFill="1" applyBorder="1" applyAlignment="1" applyProtection="1">
      <alignment horizontal="center" vertical="center" wrapText="1"/>
      <protection locked="0"/>
    </xf>
    <xf numFmtId="0" fontId="4" fillId="0" borderId="27" xfId="2" applyFont="1" applyBorder="1" applyAlignment="1">
      <alignment horizontal="center" vertical="center" wrapText="1"/>
    </xf>
    <xf numFmtId="0" fontId="4" fillId="0" borderId="4" xfId="2" applyFont="1" applyBorder="1" applyAlignment="1">
      <alignment horizontal="center" vertical="center" wrapText="1"/>
    </xf>
    <xf numFmtId="0" fontId="31" fillId="20" borderId="1" xfId="2" applyFont="1" applyFill="1" applyBorder="1" applyAlignment="1">
      <alignment horizontal="center" vertical="center" wrapText="1"/>
    </xf>
    <xf numFmtId="14" fontId="6" fillId="20" borderId="8" xfId="2" applyNumberFormat="1" applyFont="1" applyFill="1" applyBorder="1" applyAlignment="1" applyProtection="1">
      <alignment vertical="center" wrapText="1"/>
      <protection locked="0"/>
    </xf>
    <xf numFmtId="0" fontId="12" fillId="20" borderId="1" xfId="0" applyFont="1" applyFill="1" applyBorder="1" applyAlignment="1" applyProtection="1">
      <alignment vertical="center" wrapText="1"/>
      <protection locked="0"/>
    </xf>
    <xf numFmtId="0" fontId="35" fillId="4" borderId="39" xfId="4" quotePrefix="1" applyFont="1" applyFill="1" applyBorder="1" applyAlignment="1">
      <alignment horizontal="left" vertical="top" wrapText="1"/>
    </xf>
    <xf numFmtId="0" fontId="37" fillId="4" borderId="39" xfId="4" quotePrefix="1" applyFont="1" applyFill="1" applyBorder="1" applyAlignment="1">
      <alignment horizontal="justify" vertical="center" wrapText="1"/>
    </xf>
    <xf numFmtId="0" fontId="37" fillId="4" borderId="40" xfId="4" quotePrefix="1" applyFont="1" applyFill="1" applyBorder="1" applyAlignment="1">
      <alignment horizontal="justify" vertical="center" wrapText="1"/>
    </xf>
    <xf numFmtId="0" fontId="37" fillId="4" borderId="41" xfId="4" quotePrefix="1" applyFont="1" applyFill="1" applyBorder="1" applyAlignment="1">
      <alignment horizontal="justify" vertical="center" wrapText="1"/>
    </xf>
    <xf numFmtId="0" fontId="35" fillId="4" borderId="40" xfId="4" quotePrefix="1" applyFont="1" applyFill="1" applyBorder="1" applyAlignment="1">
      <alignment horizontal="left" vertical="top" wrapText="1"/>
    </xf>
    <xf numFmtId="0" fontId="35" fillId="4" borderId="41" xfId="4" quotePrefix="1" applyFont="1" applyFill="1" applyBorder="1" applyAlignment="1">
      <alignment horizontal="left" vertical="top" wrapText="1"/>
    </xf>
    <xf numFmtId="0" fontId="35" fillId="4" borderId="39" xfId="4" quotePrefix="1" applyFont="1" applyFill="1" applyBorder="1" applyAlignment="1">
      <alignment horizontal="justify" vertical="center" wrapText="1"/>
    </xf>
    <xf numFmtId="0" fontId="35" fillId="4" borderId="40" xfId="4" quotePrefix="1" applyFont="1" applyFill="1" applyBorder="1" applyAlignment="1">
      <alignment horizontal="justify" vertical="center" wrapText="1"/>
    </xf>
    <xf numFmtId="0" fontId="35" fillId="4" borderId="41" xfId="4" quotePrefix="1" applyFont="1" applyFill="1" applyBorder="1" applyAlignment="1">
      <alignment horizontal="justify" vertical="center" wrapText="1"/>
    </xf>
    <xf numFmtId="0" fontId="35" fillId="4" borderId="15" xfId="4" quotePrefix="1" applyFont="1" applyFill="1" applyBorder="1" applyAlignment="1">
      <alignment horizontal="left" vertical="top" wrapText="1"/>
    </xf>
    <xf numFmtId="0" fontId="35" fillId="4" borderId="0" xfId="4" quotePrefix="1" applyFont="1" applyFill="1" applyAlignment="1">
      <alignment horizontal="left" vertical="top" wrapText="1"/>
    </xf>
    <xf numFmtId="0" fontId="35" fillId="4" borderId="2" xfId="4" quotePrefix="1" applyFont="1" applyFill="1" applyBorder="1" applyAlignment="1">
      <alignment horizontal="left" vertical="top" wrapText="1"/>
    </xf>
    <xf numFmtId="0" fontId="35" fillId="4" borderId="53" xfId="4" quotePrefix="1" applyFont="1" applyFill="1" applyBorder="1" applyAlignment="1">
      <alignment horizontal="left" vertical="top" wrapText="1"/>
    </xf>
    <xf numFmtId="0" fontId="35" fillId="4" borderId="10" xfId="4" quotePrefix="1" applyFont="1" applyFill="1" applyBorder="1" applyAlignment="1">
      <alignment horizontal="left" vertical="top" wrapText="1"/>
    </xf>
    <xf numFmtId="0" fontId="35" fillId="4" borderId="54" xfId="4" quotePrefix="1" applyFont="1" applyFill="1" applyBorder="1" applyAlignment="1">
      <alignment horizontal="left" vertical="top" wrapText="1"/>
    </xf>
    <xf numFmtId="0" fontId="47" fillId="17" borderId="59" xfId="0" applyFont="1" applyFill="1" applyBorder="1" applyAlignment="1">
      <alignment horizontal="center" vertical="center" wrapText="1"/>
    </xf>
    <xf numFmtId="0" fontId="6" fillId="0" borderId="3" xfId="2" applyFont="1" applyBorder="1" applyAlignment="1">
      <alignment horizontal="center" vertical="center" wrapText="1"/>
    </xf>
    <xf numFmtId="0" fontId="6" fillId="0" borderId="26" xfId="2" applyFont="1" applyBorder="1" applyAlignment="1">
      <alignment horizontal="center" vertical="center" wrapText="1"/>
    </xf>
    <xf numFmtId="9" fontId="21" fillId="0" borderId="4" xfId="0" applyNumberFormat="1" applyFont="1" applyBorder="1" applyAlignment="1">
      <alignment horizontal="center" vertical="center" wrapText="1"/>
    </xf>
    <xf numFmtId="0" fontId="5" fillId="0" borderId="5" xfId="2" applyFont="1" applyBorder="1" applyAlignment="1">
      <alignment horizontal="center" vertical="center" wrapText="1"/>
    </xf>
    <xf numFmtId="0" fontId="5" fillId="0" borderId="8" xfId="2" applyFont="1" applyBorder="1" applyAlignment="1">
      <alignment horizontal="center" vertical="center" wrapText="1"/>
    </xf>
    <xf numFmtId="0" fontId="5" fillId="0" borderId="10" xfId="2" applyFont="1" applyBorder="1" applyAlignment="1">
      <alignment horizontal="center" vertical="center" wrapText="1"/>
    </xf>
    <xf numFmtId="9" fontId="5" fillId="0" borderId="11" xfId="2" applyNumberFormat="1" applyFont="1" applyBorder="1" applyAlignment="1">
      <alignment horizontal="center" vertical="center" wrapText="1"/>
    </xf>
    <xf numFmtId="14" fontId="6" fillId="20" borderId="11" xfId="2" applyNumberFormat="1" applyFont="1" applyFill="1" applyBorder="1" applyAlignment="1" applyProtection="1">
      <alignment vertical="center" wrapText="1"/>
      <protection locked="0"/>
    </xf>
    <xf numFmtId="0" fontId="6" fillId="0" borderId="1" xfId="2" applyFont="1" applyBorder="1" applyAlignment="1" applyProtection="1">
      <alignment horizontal="center" vertical="center" wrapText="1"/>
      <protection locked="0"/>
    </xf>
    <xf numFmtId="0" fontId="4" fillId="0" borderId="1" xfId="2" applyFont="1" applyBorder="1" applyAlignment="1">
      <alignment vertical="center" wrapText="1"/>
    </xf>
    <xf numFmtId="3" fontId="6" fillId="3" borderId="3" xfId="2" applyNumberFormat="1" applyFont="1" applyFill="1" applyBorder="1" applyAlignment="1" applyProtection="1">
      <alignment horizontal="center" vertical="center" wrapText="1"/>
      <protection locked="0"/>
    </xf>
    <xf numFmtId="0" fontId="6" fillId="3" borderId="3" xfId="2" applyFont="1" applyFill="1" applyBorder="1" applyAlignment="1" applyProtection="1">
      <alignment horizontal="center" vertical="center" wrapText="1"/>
      <protection locked="0"/>
    </xf>
    <xf numFmtId="9" fontId="0" fillId="3" borderId="3" xfId="0" applyNumberFormat="1" applyFill="1" applyBorder="1" applyAlignment="1" applyProtection="1">
      <alignment horizontal="center" vertical="center" wrapText="1"/>
      <protection locked="0"/>
    </xf>
    <xf numFmtId="0" fontId="2" fillId="3" borderId="1" xfId="2" applyFill="1" applyBorder="1" applyAlignment="1" applyProtection="1">
      <alignment horizontal="justify" vertical="center" wrapText="1"/>
      <protection locked="0"/>
    </xf>
    <xf numFmtId="14" fontId="2" fillId="3" borderId="1" xfId="2" applyNumberFormat="1" applyFill="1" applyBorder="1" applyAlignment="1" applyProtection="1">
      <alignment horizontal="justify" vertical="center" wrapText="1"/>
      <protection locked="0"/>
    </xf>
    <xf numFmtId="14" fontId="2" fillId="20" borderId="1" xfId="2" applyNumberFormat="1" applyFill="1" applyBorder="1" applyAlignment="1" applyProtection="1">
      <alignment horizontal="justify" vertical="center" wrapText="1"/>
      <protection locked="0"/>
    </xf>
    <xf numFmtId="0" fontId="0" fillId="4" borderId="0" xfId="0" applyFill="1" applyAlignment="1">
      <alignment wrapText="1"/>
    </xf>
    <xf numFmtId="0" fontId="12" fillId="0" borderId="1" xfId="2" applyFont="1" applyBorder="1" applyAlignment="1">
      <alignment horizontal="center" vertical="center" wrapText="1"/>
    </xf>
    <xf numFmtId="0" fontId="4" fillId="0" borderId="1" xfId="2" applyFont="1" applyBorder="1" applyAlignment="1">
      <alignment horizontal="left" vertical="center" wrapText="1"/>
    </xf>
    <xf numFmtId="0" fontId="23" fillId="0" borderId="1" xfId="0" applyFont="1" applyBorder="1" applyAlignment="1">
      <alignment horizontal="center" wrapText="1"/>
    </xf>
    <xf numFmtId="0" fontId="21" fillId="0" borderId="0" xfId="0" applyFont="1" applyAlignment="1">
      <alignment wrapText="1"/>
    </xf>
    <xf numFmtId="0" fontId="6" fillId="4" borderId="1" xfId="2" applyFont="1" applyFill="1" applyBorder="1" applyAlignment="1">
      <alignment horizontal="left" vertical="center" wrapText="1"/>
    </xf>
    <xf numFmtId="0" fontId="13" fillId="0" borderId="1" xfId="0" applyFont="1" applyBorder="1" applyAlignment="1">
      <alignment horizontal="center" vertical="center" wrapText="1"/>
    </xf>
    <xf numFmtId="0" fontId="13" fillId="0" borderId="1" xfId="2" applyFont="1" applyBorder="1" applyAlignment="1">
      <alignment horizontal="center" vertical="center" wrapText="1"/>
    </xf>
    <xf numFmtId="0" fontId="10" fillId="0" borderId="0" xfId="2" applyFont="1" applyAlignment="1">
      <alignment horizontal="center" vertical="center" wrapText="1"/>
    </xf>
    <xf numFmtId="0" fontId="6" fillId="0" borderId="1" xfId="2" applyFont="1" applyBorder="1" applyAlignment="1" applyProtection="1">
      <alignment horizontal="justify" vertical="center" wrapText="1"/>
      <protection locked="0"/>
    </xf>
    <xf numFmtId="0" fontId="6" fillId="3" borderId="1" xfId="0" applyFont="1" applyFill="1" applyBorder="1" applyAlignment="1">
      <alignment horizontal="justify" vertical="center" wrapText="1"/>
    </xf>
    <xf numFmtId="0" fontId="6" fillId="3" borderId="1" xfId="2" applyFont="1" applyFill="1" applyBorder="1" applyAlignment="1" applyProtection="1">
      <alignment horizontal="justify" vertical="center" wrapText="1"/>
      <protection locked="0"/>
    </xf>
    <xf numFmtId="0" fontId="13" fillId="0" borderId="1" xfId="2" applyFont="1" applyBorder="1" applyAlignment="1">
      <alignment horizontal="center" vertical="center"/>
    </xf>
    <xf numFmtId="0" fontId="0" fillId="0" borderId="4" xfId="0" applyBorder="1"/>
    <xf numFmtId="0" fontId="13" fillId="0" borderId="1" xfId="2" applyFont="1" applyBorder="1" applyAlignment="1">
      <alignment horizontal="center" vertical="center" wrapText="1"/>
    </xf>
    <xf numFmtId="0" fontId="0" fillId="0" borderId="10" xfId="0" applyBorder="1"/>
    <xf numFmtId="0" fontId="0" fillId="0" borderId="19" xfId="0" applyBorder="1"/>
    <xf numFmtId="0" fontId="2" fillId="2" borderId="1" xfId="2" applyFill="1" applyBorder="1" applyAlignment="1">
      <alignment horizontal="center"/>
    </xf>
    <xf numFmtId="0" fontId="13" fillId="0" borderId="25" xfId="2" applyFont="1" applyBorder="1" applyAlignment="1">
      <alignment horizontal="center" vertical="center" textRotation="90" wrapText="1"/>
    </xf>
    <xf numFmtId="0" fontId="0" fillId="0" borderId="37" xfId="0" applyBorder="1"/>
    <xf numFmtId="0" fontId="0" fillId="0" borderId="31" xfId="0" applyBorder="1"/>
    <xf numFmtId="0" fontId="6" fillId="4" borderId="1" xfId="2" applyFont="1" applyFill="1" applyBorder="1" applyAlignment="1">
      <alignment horizontal="left" vertical="center" wrapText="1"/>
    </xf>
    <xf numFmtId="0" fontId="13" fillId="0" borderId="24" xfId="2" applyFont="1" applyBorder="1" applyAlignment="1">
      <alignment horizontal="center" vertical="center" wrapText="1"/>
    </xf>
    <xf numFmtId="0" fontId="0" fillId="0" borderId="29" xfId="0" applyBorder="1"/>
    <xf numFmtId="0" fontId="0" fillId="0" borderId="30" xfId="0" applyBorder="1"/>
    <xf numFmtId="0" fontId="40" fillId="4" borderId="49" xfId="0" applyFont="1" applyFill="1" applyBorder="1" applyAlignment="1">
      <alignment horizontal="left" vertical="center" wrapText="1"/>
    </xf>
    <xf numFmtId="0" fontId="0" fillId="0" borderId="49" xfId="0" applyBorder="1"/>
    <xf numFmtId="0" fontId="40" fillId="4" borderId="48" xfId="0" applyFont="1" applyFill="1" applyBorder="1" applyAlignment="1">
      <alignment horizontal="left" vertical="center" wrapText="1"/>
    </xf>
    <xf numFmtId="0" fontId="41" fillId="4" borderId="64" xfId="4" applyFont="1" applyFill="1" applyBorder="1" applyAlignment="1">
      <alignment horizontal="justify" vertical="center" wrapText="1"/>
    </xf>
    <xf numFmtId="0" fontId="0" fillId="0" borderId="65" xfId="0" applyBorder="1"/>
    <xf numFmtId="14" fontId="8" fillId="4" borderId="1" xfId="0" applyNumberFormat="1" applyFont="1" applyFill="1" applyBorder="1" applyAlignment="1">
      <alignment horizontal="left" wrapText="1"/>
    </xf>
    <xf numFmtId="0" fontId="37" fillId="0" borderId="62" xfId="4" quotePrefix="1" applyFont="1" applyBorder="1" applyAlignment="1">
      <alignment horizontal="justify" vertical="center" wrapText="1"/>
    </xf>
    <xf numFmtId="0" fontId="0" fillId="0" borderId="54" xfId="0" applyBorder="1"/>
    <xf numFmtId="0" fontId="35" fillId="4" borderId="62" xfId="4" quotePrefix="1" applyFont="1" applyFill="1" applyBorder="1" applyAlignment="1">
      <alignment horizontal="left" vertical="top" wrapText="1"/>
    </xf>
    <xf numFmtId="0" fontId="35" fillId="4" borderId="70" xfId="4" quotePrefix="1" applyFont="1" applyFill="1" applyBorder="1" applyAlignment="1">
      <alignment horizontal="justify" vertical="center" wrapText="1"/>
    </xf>
    <xf numFmtId="0" fontId="0" fillId="0" borderId="63" xfId="0" applyBorder="1"/>
    <xf numFmtId="0" fontId="0" fillId="0" borderId="41" xfId="0" applyBorder="1"/>
    <xf numFmtId="0" fontId="40" fillId="11" borderId="66" xfId="5" applyFont="1" applyFill="1" applyBorder="1" applyAlignment="1">
      <alignment horizontal="center" vertical="center" wrapText="1"/>
    </xf>
    <xf numFmtId="0" fontId="0" fillId="0" borderId="44" xfId="0" applyBorder="1"/>
    <xf numFmtId="0" fontId="40" fillId="11" borderId="67" xfId="4" applyFont="1" applyFill="1" applyBorder="1" applyAlignment="1">
      <alignment horizontal="center" vertical="center" wrapText="1"/>
    </xf>
    <xf numFmtId="0" fontId="0" fillId="0" borderId="45" xfId="0" applyBorder="1"/>
    <xf numFmtId="0" fontId="40" fillId="4" borderId="55" xfId="5" applyFont="1" applyFill="1" applyBorder="1" applyAlignment="1">
      <alignment horizontal="left" vertical="top" wrapText="1" readingOrder="1"/>
    </xf>
    <xf numFmtId="0" fontId="0" fillId="0" borderId="55" xfId="0" applyBorder="1"/>
    <xf numFmtId="0" fontId="40" fillId="4" borderId="46" xfId="5" applyFont="1" applyFill="1" applyBorder="1" applyAlignment="1">
      <alignment horizontal="left" vertical="top" wrapText="1" readingOrder="1"/>
    </xf>
    <xf numFmtId="0" fontId="41" fillId="4" borderId="68" xfId="4" applyFont="1" applyFill="1" applyBorder="1" applyAlignment="1">
      <alignment horizontal="justify" vertical="center" wrapText="1"/>
    </xf>
    <xf numFmtId="0" fontId="0" fillId="0" borderId="47" xfId="0" applyBorder="1"/>
    <xf numFmtId="0" fontId="35" fillId="4" borderId="70" xfId="4" quotePrefix="1" applyFont="1" applyFill="1" applyBorder="1" applyAlignment="1">
      <alignment horizontal="left" vertical="top" wrapText="1"/>
    </xf>
    <xf numFmtId="0" fontId="40" fillId="19" borderId="67" xfId="4" applyFont="1" applyFill="1" applyBorder="1" applyAlignment="1">
      <alignment horizontal="center" vertical="center" wrapText="1"/>
    </xf>
    <xf numFmtId="0" fontId="37" fillId="4" borderId="70" xfId="4" quotePrefix="1" applyFont="1" applyFill="1" applyBorder="1" applyAlignment="1">
      <alignment horizontal="justify" vertical="center" wrapText="1"/>
    </xf>
    <xf numFmtId="0" fontId="40" fillId="11" borderId="44" xfId="5" applyFont="1" applyFill="1" applyBorder="1" applyAlignment="1">
      <alignment horizontal="center" vertical="center" wrapText="1"/>
    </xf>
    <xf numFmtId="0" fontId="35" fillId="4" borderId="69" xfId="4" quotePrefix="1" applyFont="1" applyFill="1" applyBorder="1" applyAlignment="1">
      <alignment horizontal="left" vertical="top" wrapText="1"/>
    </xf>
    <xf numFmtId="0" fontId="0" fillId="4" borderId="0" xfId="0" applyFill="1" applyAlignment="1">
      <alignment wrapText="1"/>
    </xf>
    <xf numFmtId="0" fontId="0" fillId="0" borderId="2" xfId="0" applyBorder="1"/>
    <xf numFmtId="0" fontId="41" fillId="4" borderId="72" xfId="0" applyFont="1" applyFill="1" applyBorder="1" applyAlignment="1">
      <alignment horizontal="justify" vertical="center" wrapText="1"/>
    </xf>
    <xf numFmtId="0" fontId="0" fillId="0" borderId="51" xfId="0" applyBorder="1"/>
    <xf numFmtId="0" fontId="40" fillId="19" borderId="66" xfId="5" applyFont="1" applyFill="1" applyBorder="1" applyAlignment="1">
      <alignment horizontal="center" vertical="center" wrapText="1"/>
    </xf>
    <xf numFmtId="0" fontId="37" fillId="4" borderId="74" xfId="4" quotePrefix="1" applyFont="1" applyFill="1" applyBorder="1" applyAlignment="1">
      <alignment horizontal="justify" vertical="center" wrapText="1"/>
    </xf>
    <xf numFmtId="0" fontId="0" fillId="0" borderId="9" xfId="0" applyBorder="1"/>
    <xf numFmtId="0" fontId="0" fillId="0" borderId="43" xfId="0" applyBorder="1"/>
    <xf numFmtId="0" fontId="35" fillId="4" borderId="3" xfId="4" quotePrefix="1" applyFont="1" applyFill="1" applyBorder="1" applyAlignment="1">
      <alignment horizontal="left" vertical="top" wrapText="1"/>
    </xf>
    <xf numFmtId="0" fontId="40" fillId="4" borderId="71" xfId="0" applyFont="1" applyFill="1" applyBorder="1" applyAlignment="1">
      <alignment horizontal="left" vertical="center" wrapText="1"/>
    </xf>
    <xf numFmtId="0" fontId="0" fillId="0" borderId="50" xfId="0" applyBorder="1"/>
    <xf numFmtId="0" fontId="33" fillId="19" borderId="73" xfId="4" applyFont="1" applyFill="1" applyBorder="1" applyAlignment="1">
      <alignment horizontal="center" vertical="center" wrapText="1"/>
    </xf>
    <xf numFmtId="0" fontId="8" fillId="4" borderId="1" xfId="0" applyFont="1" applyFill="1" applyBorder="1" applyAlignment="1">
      <alignment horizontal="left" vertical="top" wrapText="1"/>
    </xf>
    <xf numFmtId="0" fontId="37" fillId="3" borderId="70" xfId="4" quotePrefix="1" applyFont="1" applyFill="1" applyBorder="1" applyAlignment="1">
      <alignment horizontal="justify" vertical="center" wrapText="1"/>
    </xf>
    <xf numFmtId="0" fontId="34" fillId="0" borderId="74" xfId="4" quotePrefix="1" applyFont="1" applyBorder="1" applyAlignment="1">
      <alignment horizontal="justify" vertical="center" wrapText="1"/>
    </xf>
    <xf numFmtId="0" fontId="0" fillId="0" borderId="42" xfId="0" applyBorder="1"/>
    <xf numFmtId="0" fontId="12" fillId="0" borderId="1" xfId="2" applyFont="1" applyBorder="1" applyAlignment="1">
      <alignment horizontal="center" vertical="center" wrapText="1"/>
    </xf>
    <xf numFmtId="0" fontId="4" fillId="0" borderId="1" xfId="2" applyFont="1" applyBorder="1" applyAlignment="1">
      <alignment horizontal="center" vertical="center" wrapText="1"/>
    </xf>
    <xf numFmtId="0" fontId="0" fillId="0" borderId="10" xfId="0" applyBorder="1" applyAlignment="1">
      <alignment horizontal="center"/>
    </xf>
    <xf numFmtId="0" fontId="0" fillId="0" borderId="19" xfId="0" applyBorder="1" applyAlignment="1">
      <alignment horizontal="center"/>
    </xf>
    <xf numFmtId="0" fontId="12" fillId="0" borderId="1" xfId="2" applyFont="1" applyBorder="1" applyAlignment="1" applyProtection="1">
      <alignment horizontal="center" vertical="center"/>
      <protection locked="0"/>
    </xf>
    <xf numFmtId="0" fontId="0" fillId="0" borderId="10" xfId="0" applyBorder="1" applyProtection="1">
      <protection locked="0"/>
    </xf>
    <xf numFmtId="0" fontId="0" fillId="0" borderId="19" xfId="0" applyBorder="1" applyProtection="1">
      <protection locked="0"/>
    </xf>
    <xf numFmtId="0" fontId="12" fillId="0" borderId="1" xfId="0" applyFont="1" applyBorder="1" applyAlignment="1" applyProtection="1">
      <alignment horizontal="center" vertical="center" wrapText="1"/>
      <protection locked="0"/>
    </xf>
    <xf numFmtId="0" fontId="12" fillId="0" borderId="1" xfId="2" applyFont="1" applyBorder="1" applyAlignment="1">
      <alignment horizontal="left" vertical="center" wrapText="1"/>
    </xf>
    <xf numFmtId="0" fontId="12" fillId="0" borderId="1" xfId="2" applyFont="1" applyBorder="1" applyAlignment="1">
      <alignment horizontal="center" vertical="center"/>
    </xf>
    <xf numFmtId="0" fontId="45" fillId="0" borderId="1" xfId="0" applyFont="1" applyBorder="1" applyAlignment="1">
      <alignment horizontal="center" vertical="center" wrapText="1"/>
    </xf>
    <xf numFmtId="0" fontId="0" fillId="0" borderId="7" xfId="0" applyBorder="1"/>
    <xf numFmtId="0" fontId="23" fillId="0" borderId="1" xfId="0" applyFont="1" applyBorder="1" applyAlignment="1">
      <alignment horizontal="center" wrapText="1"/>
    </xf>
    <xf numFmtId="0" fontId="21" fillId="0" borderId="0" xfId="0" applyFont="1" applyAlignment="1">
      <alignment horizontal="center" wrapText="1"/>
    </xf>
    <xf numFmtId="0" fontId="21" fillId="0" borderId="0" xfId="0" applyFont="1" applyAlignment="1">
      <alignment wrapText="1"/>
    </xf>
    <xf numFmtId="0" fontId="23" fillId="0" borderId="9" xfId="0" applyFont="1" applyBorder="1" applyAlignment="1">
      <alignment horizontal="center" wrapText="1"/>
    </xf>
    <xf numFmtId="0" fontId="47" fillId="17" borderId="75" xfId="0" applyFont="1" applyFill="1" applyBorder="1" applyAlignment="1">
      <alignment horizontal="center" vertical="center" wrapText="1"/>
    </xf>
    <xf numFmtId="0" fontId="0" fillId="0" borderId="59" xfId="0" applyBorder="1"/>
    <xf numFmtId="0" fontId="45" fillId="16" borderId="1" xfId="0" applyFont="1" applyFill="1" applyBorder="1" applyAlignment="1">
      <alignment horizontal="center" vertical="center" wrapText="1"/>
    </xf>
    <xf numFmtId="0" fontId="19" fillId="0" borderId="73" xfId="0" applyFont="1" applyBorder="1" applyAlignment="1">
      <alignment horizontal="center" vertical="center" wrapText="1"/>
    </xf>
    <xf numFmtId="0" fontId="7" fillId="0" borderId="1" xfId="2" applyFont="1" applyBorder="1" applyAlignment="1">
      <alignment horizontal="center" vertical="center"/>
    </xf>
    <xf numFmtId="0" fontId="13" fillId="0" borderId="76" xfId="0" applyFont="1" applyBorder="1" applyAlignment="1">
      <alignment horizontal="center" vertical="center" wrapText="1"/>
    </xf>
    <xf numFmtId="0" fontId="0" fillId="0" borderId="21" xfId="0" applyBorder="1"/>
    <xf numFmtId="0" fontId="0" fillId="0" borderId="22" xfId="0" applyBorder="1"/>
    <xf numFmtId="0" fontId="5" fillId="0" borderId="76" xfId="2" applyFont="1" applyBorder="1" applyAlignment="1">
      <alignment horizontal="center" vertical="center" wrapText="1"/>
    </xf>
    <xf numFmtId="0" fontId="3" fillId="2" borderId="1" xfId="2" applyFont="1" applyFill="1" applyBorder="1" applyAlignment="1">
      <alignment horizontal="center"/>
    </xf>
    <xf numFmtId="0" fontId="13" fillId="0" borderId="1" xfId="0" applyFont="1" applyBorder="1" applyAlignment="1">
      <alignment horizontal="center" vertical="center" wrapText="1"/>
    </xf>
    <xf numFmtId="0" fontId="19" fillId="0" borderId="32" xfId="0" applyFont="1" applyBorder="1" applyAlignment="1">
      <alignment horizontal="center" vertical="center" wrapText="1"/>
    </xf>
    <xf numFmtId="0" fontId="0" fillId="0" borderId="60" xfId="0" applyBorder="1"/>
    <xf numFmtId="0" fontId="6" fillId="4" borderId="1" xfId="2" applyFont="1" applyFill="1" applyBorder="1" applyAlignment="1">
      <alignment horizontal="center" vertical="center" wrapText="1"/>
    </xf>
    <xf numFmtId="0" fontId="13" fillId="0" borderId="6" xfId="2" applyFont="1" applyBorder="1" applyAlignment="1">
      <alignment horizontal="center" vertical="center" wrapText="1"/>
    </xf>
    <xf numFmtId="0" fontId="13" fillId="0" borderId="3" xfId="2" applyFont="1" applyBorder="1" applyAlignment="1">
      <alignment horizontal="center" vertical="center" textRotation="90" wrapText="1"/>
    </xf>
    <xf numFmtId="0" fontId="0" fillId="0" borderId="77" xfId="0" applyBorder="1"/>
    <xf numFmtId="0" fontId="0" fillId="0" borderId="23" xfId="0" applyBorder="1"/>
    <xf numFmtId="0" fontId="13" fillId="2" borderId="76" xfId="2" applyFont="1" applyFill="1" applyBorder="1" applyAlignment="1">
      <alignment horizontal="center"/>
    </xf>
    <xf numFmtId="0" fontId="13" fillId="0" borderId="53" xfId="2" applyFont="1" applyBorder="1" applyAlignment="1">
      <alignment horizontal="center" vertical="center" textRotation="90" wrapText="1"/>
    </xf>
    <xf numFmtId="0" fontId="0" fillId="0" borderId="15" xfId="0" applyBorder="1"/>
    <xf numFmtId="9" fontId="23" fillId="0" borderId="24" xfId="0" applyNumberFormat="1" applyFont="1" applyBorder="1" applyAlignment="1">
      <alignment horizontal="center" vertical="center" wrapText="1"/>
    </xf>
    <xf numFmtId="0" fontId="6" fillId="0" borderId="6" xfId="2" applyFont="1" applyBorder="1" applyAlignment="1">
      <alignment horizontal="left" vertical="center" wrapText="1"/>
    </xf>
    <xf numFmtId="9" fontId="21" fillId="0" borderId="34" xfId="0" applyNumberFormat="1" applyFont="1" applyBorder="1" applyAlignment="1">
      <alignment horizontal="center" vertical="center" wrapText="1"/>
    </xf>
    <xf numFmtId="0" fontId="0" fillId="0" borderId="57" xfId="0" applyBorder="1"/>
    <xf numFmtId="0" fontId="0" fillId="0" borderId="11" xfId="0" applyBorder="1"/>
    <xf numFmtId="0" fontId="6" fillId="0" borderId="32" xfId="2" applyFont="1" applyBorder="1" applyAlignment="1">
      <alignment horizontal="center" vertical="center" wrapText="1"/>
    </xf>
    <xf numFmtId="9" fontId="21" fillId="0" borderId="6" xfId="0" applyNumberFormat="1" applyFont="1" applyBorder="1" applyAlignment="1">
      <alignment horizontal="center" vertical="center" wrapText="1"/>
    </xf>
    <xf numFmtId="0" fontId="5" fillId="0" borderId="19" xfId="2" applyFont="1" applyBorder="1" applyAlignment="1">
      <alignment horizontal="center" vertical="center" wrapText="1"/>
    </xf>
    <xf numFmtId="0" fontId="0" fillId="0" borderId="52" xfId="0" applyBorder="1"/>
    <xf numFmtId="9" fontId="23" fillId="0" borderId="6" xfId="0" applyNumberFormat="1" applyFont="1" applyBorder="1" applyAlignment="1">
      <alignment horizontal="center" vertical="center" wrapText="1"/>
    </xf>
    <xf numFmtId="9" fontId="42" fillId="0" borderId="1" xfId="2" applyNumberFormat="1" applyFont="1" applyBorder="1" applyAlignment="1">
      <alignment horizontal="center" vertical="center" wrapText="1"/>
    </xf>
    <xf numFmtId="0" fontId="31" fillId="0" borderId="7" xfId="2" applyFont="1" applyBorder="1" applyAlignment="1">
      <alignment horizontal="center" vertical="center" wrapText="1"/>
    </xf>
    <xf numFmtId="0" fontId="10" fillId="0" borderId="0" xfId="2" applyFont="1" applyAlignment="1">
      <alignment horizontal="center" vertical="center" wrapText="1"/>
    </xf>
    <xf numFmtId="0" fontId="0" fillId="0" borderId="58" xfId="0" applyBorder="1"/>
    <xf numFmtId="0" fontId="5" fillId="0" borderId="1" xfId="2" applyFont="1" applyBorder="1" applyAlignment="1">
      <alignment horizontal="center" vertical="center" wrapText="1"/>
    </xf>
    <xf numFmtId="9" fontId="5" fillId="0" borderId="1" xfId="2" applyNumberFormat="1" applyFont="1" applyBorder="1" applyAlignment="1">
      <alignment horizontal="center" vertical="center" wrapText="1"/>
    </xf>
    <xf numFmtId="9" fontId="21" fillId="0" borderId="78" xfId="0" applyNumberFormat="1" applyFont="1" applyBorder="1" applyAlignment="1">
      <alignment horizontal="center" vertical="center" wrapText="1"/>
    </xf>
    <xf numFmtId="0" fontId="0" fillId="0" borderId="61" xfId="0" applyBorder="1"/>
    <xf numFmtId="9" fontId="5" fillId="0" borderId="4" xfId="2" applyNumberFormat="1" applyFont="1" applyBorder="1" applyAlignment="1">
      <alignment horizontal="center" vertical="center" wrapText="1"/>
    </xf>
    <xf numFmtId="0" fontId="13" fillId="0" borderId="8" xfId="2" applyFont="1" applyBorder="1" applyAlignment="1">
      <alignment horizontal="center" vertical="center" textRotation="90" wrapText="1"/>
    </xf>
    <xf numFmtId="0" fontId="13" fillId="2" borderId="79" xfId="2" applyFont="1" applyFill="1" applyBorder="1" applyAlignment="1">
      <alignment horizontal="center"/>
    </xf>
    <xf numFmtId="0" fontId="0" fillId="0" borderId="17" xfId="0" applyBorder="1"/>
    <xf numFmtId="0" fontId="0" fillId="0" borderId="16" xfId="0" applyBorder="1"/>
    <xf numFmtId="0" fontId="0" fillId="0" borderId="20" xfId="0" applyBorder="1"/>
    <xf numFmtId="0" fontId="8" fillId="0" borderId="1" xfId="0" applyFont="1" applyBorder="1" applyAlignment="1">
      <alignment horizontal="center"/>
    </xf>
    <xf numFmtId="0" fontId="16" fillId="4" borderId="76" xfId="0" applyFont="1" applyFill="1" applyBorder="1" applyAlignment="1">
      <alignment horizontal="center" vertical="center"/>
    </xf>
    <xf numFmtId="0" fontId="0" fillId="4" borderId="80" xfId="0" applyFill="1" applyBorder="1" applyAlignment="1">
      <alignment horizontal="left" vertical="top" wrapText="1"/>
    </xf>
    <xf numFmtId="0" fontId="0" fillId="0" borderId="13" xfId="0" applyBorder="1"/>
    <xf numFmtId="0" fontId="0" fillId="0" borderId="12" xfId="0" applyBorder="1"/>
    <xf numFmtId="0" fontId="0" fillId="4" borderId="79" xfId="0" applyFill="1" applyBorder="1" applyAlignment="1">
      <alignment vertical="top" wrapText="1"/>
    </xf>
    <xf numFmtId="0" fontId="0" fillId="4" borderId="69" xfId="0" applyFill="1" applyBorder="1" applyAlignment="1">
      <alignment horizontal="left" vertical="top" wrapText="1"/>
    </xf>
    <xf numFmtId="0" fontId="0" fillId="0" borderId="0" xfId="0"/>
    <xf numFmtId="0" fontId="0" fillId="4" borderId="69" xfId="0" applyFill="1" applyBorder="1" applyAlignment="1">
      <alignment horizontal="left" vertical="top"/>
    </xf>
    <xf numFmtId="0" fontId="14" fillId="0" borderId="1" xfId="0" applyFont="1" applyBorder="1" applyAlignment="1" applyProtection="1">
      <alignment horizontal="left" wrapText="1"/>
      <protection locked="0"/>
    </xf>
    <xf numFmtId="14" fontId="3" fillId="2" borderId="1" xfId="2" applyNumberFormat="1" applyFont="1" applyFill="1" applyBorder="1" applyAlignment="1" applyProtection="1">
      <alignment horizontal="right"/>
      <protection locked="0"/>
    </xf>
    <xf numFmtId="0" fontId="0" fillId="0" borderId="4" xfId="0" applyBorder="1" applyProtection="1">
      <protection locked="0"/>
    </xf>
    <xf numFmtId="0" fontId="8" fillId="5" borderId="1" xfId="0" applyFont="1" applyFill="1" applyBorder="1" applyAlignment="1">
      <alignment horizontal="center" vertical="center"/>
    </xf>
    <xf numFmtId="0" fontId="14" fillId="0" borderId="1" xfId="0" applyFont="1" applyBorder="1" applyAlignment="1" applyProtection="1">
      <alignment horizontal="center" wrapText="1"/>
      <protection locked="0"/>
    </xf>
    <xf numFmtId="0" fontId="14" fillId="0" borderId="1" xfId="0" applyFont="1" applyBorder="1" applyAlignment="1" applyProtection="1">
      <alignment horizontal="left" vertical="center" wrapText="1"/>
      <protection locked="0"/>
    </xf>
  </cellXfs>
  <cellStyles count="8">
    <cellStyle name="Nor}al" xfId="1" xr:uid="{00000000-0005-0000-0000-000001000000}"/>
    <cellStyle name="Normal" xfId="0" builtinId="0"/>
    <cellStyle name="Normal - Style1 2" xfId="4" xr:uid="{00000000-0005-0000-0000-000004000000}"/>
    <cellStyle name="Normal 2" xfId="2" xr:uid="{00000000-0005-0000-0000-000002000000}"/>
    <cellStyle name="Normal 2 2" xfId="5" xr:uid="{00000000-0005-0000-0000-000005000000}"/>
    <cellStyle name="Normal 3" xfId="3" xr:uid="{00000000-0005-0000-0000-000003000000}"/>
    <cellStyle name="Porcentaje" xfId="6" builtinId="5"/>
    <cellStyle name="Porcentaje 2" xfId="7" xr:uid="{00000000-0005-0000-0000-000007000000}"/>
  </cellStyles>
  <dxfs count="146">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ont>
        <strike val="0"/>
        <condense val="0"/>
        <extend val="0"/>
        <outline val="0"/>
        <shadow val="0"/>
        <vertAlign val="baseline"/>
        <sz val="10"/>
        <color theme="1"/>
        <name val="Arial"/>
      </font>
      <alignment horizontal="general" vertical="bottom" wrapText="1"/>
    </dxf>
    <dxf>
      <font>
        <strike val="0"/>
        <condense val="0"/>
        <extend val="0"/>
        <outline val="0"/>
        <shadow val="0"/>
        <vertAlign val="baseline"/>
        <sz val="10"/>
        <color theme="1"/>
        <name val="Arial"/>
      </font>
      <alignment horizontal="general" vertical="bottom" wrapText="1"/>
    </dxf>
    <dxf>
      <font>
        <strike val="0"/>
        <condense val="0"/>
        <extend val="0"/>
        <outline val="0"/>
        <shadow val="0"/>
        <vertAlign val="baseline"/>
        <sz val="10"/>
        <color theme="1"/>
        <name val="Arial"/>
      </font>
      <alignment horizontal="general" vertical="bottom" wrapText="1"/>
    </dxf>
    <dxf>
      <font>
        <strike val="0"/>
        <condense val="0"/>
        <extend val="0"/>
        <outline val="0"/>
        <shadow val="0"/>
        <vertAlign val="baseline"/>
        <sz val="10"/>
        <color theme="1"/>
        <name val="Arial"/>
      </font>
      <alignment horizontal="general" vertical="bottom" wrapText="1"/>
    </dxf>
    <dxf>
      <font>
        <strike val="0"/>
        <condense val="0"/>
        <extend val="0"/>
        <outline val="0"/>
        <shadow val="0"/>
        <vertAlign val="baseline"/>
        <sz val="11"/>
        <color theme="1"/>
        <name val="Helvetica"/>
      </font>
      <alignment horizontal="general" vertical="bottom" wrapText="1"/>
    </dxf>
    <dxf>
      <font>
        <strike val="0"/>
        <condense val="0"/>
        <extend val="0"/>
        <outline val="0"/>
        <shadow val="0"/>
        <vertAlign val="baseline"/>
        <sz val="11"/>
        <color theme="1"/>
        <name val="Helvetica"/>
      </font>
      <alignment horizontal="general" vertical="bottom" wrapText="1"/>
    </dxf>
    <dxf>
      <font>
        <strike val="0"/>
        <condense val="0"/>
        <extend val="0"/>
        <outline val="0"/>
        <shadow val="0"/>
        <vertAlign val="baseline"/>
        <sz val="11"/>
        <color theme="1"/>
        <name val="Helvetica"/>
      </font>
      <alignment horizontal="general" vertical="bottom" wrapText="1"/>
    </dxf>
    <dxf>
      <font>
        <strike val="0"/>
        <condense val="0"/>
        <extend val="0"/>
        <outline val="0"/>
        <shadow val="0"/>
        <vertAlign val="baseline"/>
        <sz val="11"/>
        <color theme="1"/>
        <name val="Helvetica"/>
      </font>
      <alignment horizontal="general" vertical="bottom" wrapText="1"/>
    </dxf>
    <dxf>
      <font>
        <strike val="0"/>
        <condense val="0"/>
        <extend val="0"/>
        <outline val="0"/>
        <shadow val="0"/>
        <vertAlign val="baseline"/>
        <sz val="11"/>
        <color theme="1"/>
        <name val="Helvetica"/>
      </font>
      <alignment horizontal="general" vertical="bottom" wrapText="1"/>
    </dxf>
    <dxf>
      <font>
        <strike val="0"/>
        <condense val="0"/>
        <extend val="0"/>
        <outline val="0"/>
        <shadow val="0"/>
        <vertAlign val="baseline"/>
        <sz val="11"/>
        <color rgb="FF000000"/>
        <name val="Helvetica"/>
      </font>
      <alignment horizontal="justify" vertical="center" wrapText="1"/>
      <border outline="0">
        <left style="thin">
          <color indexed="64"/>
        </left>
        <right style="thin">
          <color indexed="64"/>
        </right>
        <top style="thin">
          <color indexed="64"/>
        </top>
        <bottom style="thin">
          <color indexed="64"/>
        </bottom>
      </border>
    </dxf>
    <dxf>
      <font>
        <strike val="0"/>
        <condense val="0"/>
        <extend val="0"/>
        <outline val="0"/>
        <shadow val="0"/>
        <vertAlign val="baseline"/>
        <sz val="11"/>
        <color theme="1"/>
        <name val="Helvetica"/>
      </font>
      <alignment horizontal="general" vertical="bottom" wrapText="1"/>
    </dxf>
    <dxf>
      <font>
        <strike val="0"/>
        <condense val="0"/>
        <extend val="0"/>
        <outline val="0"/>
        <shadow val="0"/>
        <vertAlign val="baseline"/>
        <sz val="11"/>
        <color theme="1"/>
        <name val="Helvetica"/>
      </font>
      <alignment horizontal="left" vertical="top" wrapText="1"/>
    </dxf>
    <dxf>
      <font>
        <strike val="0"/>
        <condense val="0"/>
        <extend val="0"/>
        <outline val="0"/>
        <shadow val="0"/>
        <vertAlign val="baseline"/>
        <sz val="10"/>
        <color theme="1"/>
        <name val="Arial"/>
      </font>
      <alignment horizontal="general" vertical="bottom" wrapText="1"/>
    </dxf>
    <dxf>
      <font>
        <strike val="0"/>
        <condense val="0"/>
        <extend val="0"/>
        <outline val="0"/>
        <shadow val="0"/>
        <vertAlign val="baseline"/>
        <sz val="10"/>
        <color theme="1"/>
        <name val="Arial"/>
      </font>
      <alignment horizontal="general" vertical="bottom" wrapText="1"/>
    </dxf>
    <dxf>
      <font>
        <strike val="0"/>
        <condense val="0"/>
        <extend val="0"/>
        <outline val="0"/>
        <shadow val="0"/>
        <vertAlign val="baseline"/>
        <sz val="10"/>
        <color theme="1"/>
        <name val="Arial"/>
      </font>
      <alignment horizontal="general" vertical="bottom" wrapText="1"/>
    </dxf>
    <dxf>
      <font>
        <strike val="0"/>
        <condense val="0"/>
        <extend val="0"/>
        <outline val="0"/>
        <shadow val="0"/>
        <vertAlign val="baseline"/>
        <sz val="10"/>
        <color theme="1"/>
        <name val="Arial"/>
      </font>
      <alignment horizontal="general" vertical="bottom" wrapText="1"/>
    </dxf>
    <dxf>
      <font>
        <strike val="0"/>
        <condense val="0"/>
        <extend val="0"/>
        <outline val="0"/>
        <shadow val="0"/>
        <vertAlign val="baseline"/>
        <sz val="10"/>
        <color theme="1"/>
        <name val="Arial"/>
      </font>
      <alignment horizontal="general" vertical="bottom" wrapText="1"/>
    </dxf>
    <dxf>
      <font>
        <strike val="0"/>
        <condense val="0"/>
        <extend val="0"/>
        <outline val="0"/>
        <shadow val="0"/>
        <vertAlign val="baseline"/>
        <sz val="10"/>
        <color theme="1"/>
        <name val="Arial"/>
      </font>
      <alignment horizontal="general" vertical="bottom" wrapText="1"/>
    </dxf>
    <dxf>
      <font>
        <strike val="0"/>
        <condense val="0"/>
        <extend val="0"/>
        <outline val="0"/>
        <shadow val="0"/>
        <vertAlign val="baseline"/>
        <sz val="10"/>
        <color theme="1"/>
        <name val="Arial"/>
      </font>
      <alignment horizontal="general" vertical="bottom" wrapText="1"/>
    </dxf>
    <dxf>
      <font>
        <strike val="0"/>
        <condense val="0"/>
        <extend val="0"/>
        <outline val="0"/>
        <shadow val="0"/>
        <vertAlign val="baseline"/>
        <sz val="12"/>
        <color auto="1"/>
        <name val="Tahoma"/>
        <family val="2"/>
      </font>
      <alignment horizontal="general" vertical="center" wrapText="1"/>
      <border outline="0">
        <left style="thin">
          <color indexed="64"/>
        </left>
        <right style="thin">
          <color indexed="64"/>
        </right>
        <top style="thin">
          <color indexed="64"/>
        </top>
        <bottom style="thin">
          <color indexed="64"/>
        </bottom>
      </border>
    </dxf>
    <dxf>
      <font>
        <strike val="0"/>
        <condense val="0"/>
        <extend val="0"/>
        <outline val="0"/>
        <shadow val="0"/>
        <vertAlign val="baseline"/>
        <sz val="11"/>
        <color auto="1"/>
        <name val="Arial"/>
      </font>
      <numFmt numFmtId="0" formatCode="General"/>
      <fill>
        <patternFill patternType="solid">
          <fgColor indexed="64"/>
          <bgColor theme="9" tint="0.79998168889431442"/>
        </patternFill>
      </fill>
      <alignment horizontal="left" vertical="center" wrapText="1"/>
      <border>
        <left style="thin">
          <color indexed="64"/>
        </left>
        <right style="thin">
          <color indexed="64"/>
        </right>
        <top style="thin">
          <color indexed="64"/>
        </top>
        <bottom style="thin">
          <color indexed="64"/>
        </bottom>
      </border>
    </dxf>
    <dxf>
      <font>
        <strike val="0"/>
        <condense val="0"/>
        <extend val="0"/>
        <outline val="0"/>
        <shadow val="0"/>
        <vertAlign val="baseline"/>
        <sz val="11"/>
        <color auto="1"/>
        <name val="Arial"/>
      </font>
      <fill>
        <patternFill>
          <fgColor indexed="64"/>
          <bgColor auto="1"/>
        </patternFill>
      </fill>
      <alignment horizontal="center" vertical="center" wrapText="1"/>
      <border outline="0">
        <left style="thin">
          <color indexed="64"/>
        </left>
        <right style="thin">
          <color indexed="64"/>
        </right>
        <top style="thin">
          <color indexed="64"/>
        </top>
        <bottom style="thin">
          <color indexed="64"/>
        </bottom>
      </border>
      <protection locked="0" hidden="0"/>
    </dxf>
    <dxf>
      <font>
        <strike val="0"/>
        <condense val="0"/>
        <extend val="0"/>
        <outline val="0"/>
        <shadow val="0"/>
        <vertAlign val="baseline"/>
        <sz val="11"/>
        <color auto="1"/>
        <name val="Arial"/>
      </font>
      <fill>
        <patternFill>
          <fgColor indexed="64"/>
          <bgColor auto="1"/>
        </patternFill>
      </fill>
      <alignment horizontal="center" vertical="center" wrapText="1"/>
      <border outline="0">
        <left style="thin">
          <color indexed="64"/>
        </left>
        <right style="thin">
          <color indexed="64"/>
        </right>
        <top style="thin">
          <color indexed="64"/>
        </top>
        <bottom style="thin">
          <color indexed="64"/>
        </bottom>
      </border>
      <protection locked="0" hidden="0"/>
    </dxf>
    <dxf>
      <font>
        <strike val="0"/>
        <condense val="0"/>
        <extend val="0"/>
        <outline val="0"/>
        <shadow val="0"/>
        <vertAlign val="baseline"/>
        <sz val="11"/>
        <color auto="1"/>
        <name val="Arial"/>
      </font>
      <fill>
        <patternFill patternType="solid">
          <fgColor indexed="64"/>
          <bgColor theme="9" tint="0.79998168889431442"/>
        </patternFill>
      </fill>
      <alignment horizontal="center" vertical="center" wrapText="1"/>
      <border outline="0">
        <left style="thin">
          <color indexed="64"/>
        </left>
        <right style="thin">
          <color indexed="64"/>
        </right>
        <top style="thin">
          <color indexed="64"/>
        </top>
        <bottom style="thin">
          <color indexed="64"/>
        </bottom>
      </border>
      <protection locked="0" hidden="0"/>
    </dxf>
    <dxf>
      <font>
        <strike val="0"/>
        <condense val="0"/>
        <extend val="0"/>
        <outline val="0"/>
        <shadow val="0"/>
        <vertAlign val="baseline"/>
        <sz val="11"/>
        <color auto="1"/>
        <name val="Arial"/>
      </font>
      <fill>
        <patternFill patternType="solid">
          <fgColor indexed="64"/>
          <bgColor theme="9" tint="0.79998168889431442"/>
        </patternFill>
      </fill>
      <alignment horizontal="center" vertical="center" wrapText="1"/>
      <border>
        <left style="thin">
          <color indexed="64"/>
        </left>
        <right style="thin">
          <color indexed="64"/>
        </right>
        <top style="thin">
          <color indexed="64"/>
        </top>
        <bottom style="thin">
          <color indexed="64"/>
        </bottom>
        <vertical/>
        <horizontal/>
      </border>
      <protection locked="0" hidden="0"/>
    </dxf>
    <dxf>
      <border outline="0">
        <left style="thin">
          <color indexed="64"/>
        </left>
        <right style="thin">
          <color indexed="64"/>
        </right>
        <top style="thin">
          <color indexed="64"/>
        </top>
        <bottom style="thin">
          <color indexed="64"/>
        </bottom>
      </border>
    </dxf>
    <dxf>
      <font>
        <b/>
        <strike val="0"/>
        <condense val="0"/>
        <extend val="0"/>
        <outline val="0"/>
        <shadow val="0"/>
        <vertAlign val="baseline"/>
        <sz val="11"/>
        <color auto="1"/>
        <name val="Arial"/>
      </font>
      <alignment horizontal="center" vertical="center" wrapText="1"/>
      <border outline="0">
        <left style="thin">
          <color indexed="64"/>
        </left>
        <right style="thin">
          <color indexed="64"/>
        </right>
        <top/>
        <bottom/>
      </border>
    </dxf>
  </dxfs>
  <tableStyles count="1" defaultTableStyle="TableStyleMedium2" defaultPivotStyle="PivotStyleMedium9">
    <tableStyle name="Estilo de tabla 1" pivot="0" count="0" xr9:uid="{00000000-0011-0000-FFFF-FFFF0000000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25</xdr:col>
      <xdr:colOff>0</xdr:colOff>
      <xdr:row>26</xdr:row>
      <xdr:rowOff>128588</xdr:rowOff>
    </xdr:from>
    <xdr:to>
      <xdr:col>25</xdr:col>
      <xdr:colOff>0</xdr:colOff>
      <xdr:row>1048576</xdr:row>
      <xdr:rowOff>2417388</xdr:rowOff>
    </xdr:to>
    <xdr:pic>
      <xdr:nvPicPr>
        <xdr:cNvPr id="2" name="Imagen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20431918" y="5360988"/>
          <a:ext cx="7516517" cy="7110992"/>
        </a:xfrm>
        <a:prstGeom prst="rect">
          <a:avLst/>
        </a:prstGeom>
        <a:ln>
          <a:prstDash val="solid"/>
        </a:ln>
      </xdr:spPr>
    </xdr:pic>
    <xdr:clientData/>
  </xdr:twoCellAnchor>
  <xdr:twoCellAnchor editAs="oneCell">
    <xdr:from>
      <xdr:col>25</xdr:col>
      <xdr:colOff>0</xdr:colOff>
      <xdr:row>28</xdr:row>
      <xdr:rowOff>0</xdr:rowOff>
    </xdr:from>
    <xdr:to>
      <xdr:col>25</xdr:col>
      <xdr:colOff>0</xdr:colOff>
      <xdr:row>1048576</xdr:row>
      <xdr:rowOff>179294</xdr:rowOff>
    </xdr:to>
    <xdr:pic>
      <xdr:nvPicPr>
        <xdr:cNvPr id="3" name="Imagen 2">
          <a:extLst>
            <a:ext uri="{FF2B5EF4-FFF2-40B4-BE49-F238E27FC236}">
              <a16:creationId xmlns:a16="http://schemas.microsoft.com/office/drawing/2014/main" id="{00000000-0008-0000-0600-000003000000}"/>
            </a:ext>
          </a:extLst>
        </xdr:cNvPr>
        <xdr:cNvPicPr>
          <a:picLocks noChangeAspect="1"/>
        </xdr:cNvPicPr>
      </xdr:nvPicPr>
      <xdr:blipFill rotWithShape="1">
        <a:blip xmlns:r="http://schemas.openxmlformats.org/officeDocument/2006/relationships" r:embed="rId2"/>
        <a:srcRect l="6425" t="17904" r="5370" b="16965"/>
        <a:stretch>
          <a:fillRect/>
        </a:stretch>
      </xdr:blipFill>
      <xdr:spPr>
        <a:xfrm>
          <a:off x="25768300" y="5549900"/>
          <a:ext cx="16163927" cy="6387232"/>
        </a:xfrm>
        <a:prstGeom prst="rect">
          <a:avLst/>
        </a:prstGeom>
        <a:ln>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406738</xdr:colOff>
      <xdr:row>17</xdr:row>
      <xdr:rowOff>74160</xdr:rowOff>
    </xdr:from>
    <xdr:to>
      <xdr:col>11</xdr:col>
      <xdr:colOff>222251</xdr:colOff>
      <xdr:row>56</xdr:row>
      <xdr:rowOff>137558</xdr:rowOff>
    </xdr:to>
    <xdr:pic>
      <xdr:nvPicPr>
        <xdr:cNvPr id="2" name="Imagen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1277595" y="6750731"/>
          <a:ext cx="9322370" cy="7193541"/>
        </a:xfrm>
        <a:prstGeom prst="rect">
          <a:avLst/>
        </a:prstGeom>
        <a:ln>
          <a:prstDash val="solid"/>
        </a:ln>
      </xdr:spPr>
    </xdr:pic>
    <xdr:clientData/>
  </xdr:twoCellAnchor>
  <xdr:twoCellAnchor editAs="oneCell">
    <xdr:from>
      <xdr:col>6</xdr:col>
      <xdr:colOff>421821</xdr:colOff>
      <xdr:row>33</xdr:row>
      <xdr:rowOff>177781</xdr:rowOff>
    </xdr:from>
    <xdr:to>
      <xdr:col>31</xdr:col>
      <xdr:colOff>247197</xdr:colOff>
      <xdr:row>68</xdr:row>
      <xdr:rowOff>24530</xdr:rowOff>
    </xdr:to>
    <xdr:pic>
      <xdr:nvPicPr>
        <xdr:cNvPr id="3" name="Imagen 2">
          <a:extLst>
            <a:ext uri="{FF2B5EF4-FFF2-40B4-BE49-F238E27FC236}">
              <a16:creationId xmlns:a16="http://schemas.microsoft.com/office/drawing/2014/main" id="{00000000-0008-0000-0700-000003000000}"/>
            </a:ext>
          </a:extLst>
        </xdr:cNvPr>
        <xdr:cNvPicPr>
          <a:picLocks noChangeAspect="1"/>
        </xdr:cNvPicPr>
      </xdr:nvPicPr>
      <xdr:blipFill rotWithShape="1">
        <a:blip xmlns:r="http://schemas.openxmlformats.org/officeDocument/2006/relationships" r:embed="rId2"/>
        <a:srcRect l="6425" t="17904" r="5370" b="16965"/>
        <a:stretch>
          <a:fillRect/>
        </a:stretch>
      </xdr:blipFill>
      <xdr:spPr>
        <a:xfrm>
          <a:off x="6644821" y="9702781"/>
          <a:ext cx="15065376" cy="4672749"/>
        </a:xfrm>
        <a:prstGeom prst="rect">
          <a:avLst/>
        </a:prstGeom>
        <a:ln>
          <a:prstDash val="soli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docs.live.net/Users/romulo%20mu&#241;oz/Downloads/MAPA%20DE%20RIESGOS.%20BIENES%20Y%20SERVICIOS%20VIC.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d.docs.live.net/Users/BENAVIDES%20SALAS/Dropbox/VICTOR%20BENAVIDES/GOBERNACION%202018/PRODUCTOS/F-ES-05%20MAPA%20DE%20RIESGOS%20V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CONTROL DE CAMBIOS"/>
      <sheetName val="GLOSARIO DAFP RIESGOS"/>
      <sheetName val="FACTORES CRITICOS DEL RIESGO"/>
      <sheetName val="CONTEXTO E IDENTIFICACIÓN"/>
      <sheetName val="PROBABILIDAD"/>
      <sheetName val="IMPACTO RIESGOS CORRUPCION"/>
      <sheetName val="IMPACTO"/>
      <sheetName val="ANALISIS R. INHERENTE"/>
      <sheetName val="VALORACIÓN DEL CONTROL"/>
      <sheetName val="MAPA DE RIESGOS"/>
      <sheetName val="ANALISIS R. RESIDUAL"/>
      <sheetName val="RIESGO DEL PROCESO"/>
      <sheetName val="LISTAS FORMULAS"/>
    </sheetNames>
    <sheetDataSet>
      <sheetData sheetId="0" refreshError="1"/>
      <sheetData sheetId="1" refreshError="1"/>
      <sheetData sheetId="2" refreshError="1"/>
      <sheetData sheetId="3" refreshError="1"/>
      <sheetData sheetId="4"/>
      <sheetData sheetId="5"/>
      <sheetData sheetId="6" refreshError="1"/>
      <sheetData sheetId="7"/>
      <sheetData sheetId="8" refreshError="1"/>
      <sheetData sheetId="9" refreshError="1"/>
      <sheetData sheetId="10"/>
      <sheetData sheetId="11" refreshError="1"/>
      <sheetData sheetId="12" refreshError="1"/>
      <sheetData sheetId="1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 DE CAMBIOS"/>
      <sheetName val="CONTEXTO E IDENTIFICACIÓN"/>
      <sheetName val="ANALISIS"/>
      <sheetName val="VALORACIÓN DEL RIESGO"/>
      <sheetName val="MAPA DE RIESGOS"/>
      <sheetName val="DEFINICIONES "/>
    </sheetNames>
    <sheetDataSet>
      <sheetData sheetId="0"/>
      <sheetData sheetId="1"/>
      <sheetData sheetId="2"/>
      <sheetData sheetId="3"/>
      <sheetData sheetId="4"/>
      <sheetData sheetId="5"/>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1" displayName="Tabla1" ref="F8:K28" totalsRowShown="0" headerRowDxfId="145" tableBorderDxfId="144" headerRowCellStyle="Normal 2">
  <autoFilter ref="F8:K28" xr:uid="{00000000-0009-0000-0100-000001000000}"/>
  <tableColumns count="6">
    <tableColumn id="2" xr3:uid="{00000000-0010-0000-0000-000002000000}" name="TIPOLOGÍA" dataDxfId="143" dataCellStyle="Normal 2"/>
    <tableColumn id="3" xr3:uid="{00000000-0010-0000-0000-000003000000}" name="¿QUÉ? _x000a_IMPACTO" dataDxfId="142" dataCellStyle="Normal 2"/>
    <tableColumn id="4" xr3:uid="{00000000-0010-0000-0000-000004000000}" name="¿CÓMO?_x000a_CAUSA INMEDIATA _x000a_(Iniciar con la palabra _x000a_por)" dataDxfId="141" dataCellStyle="Normal 2"/>
    <tableColumn id="5" xr3:uid="{00000000-0010-0000-0000-000005000000}" name="¿PORQUÉ?_x000a_CAUSA RAÍZ_x000a_(Iniciar con _x000a_debido a/a causa de)" dataDxfId="140" dataCellStyle="Normal 2"/>
    <tableColumn id="6" xr3:uid="{00000000-0010-0000-0000-000006000000}" name="DESCRIPCIÓN DEL RIESGO" dataDxfId="139">
      <calculatedColumnFormula>(CONCATENATE(Tabla1[[#This Row],[¿QUÉ? 
IMPACTO]]," ","por ",Tabla1[[#This Row],[¿CÓMO?
CAUSA INMEDIATA 
(Iniciar con la palabra 
por)]]," ","a causa de"," ",Tabla1[[#This Row],[¿PORQUÉ?
CAUSA RAÍZ
(Iniciar con 
debido a/a causa de)]]))</calculatedColumnFormula>
    </tableColumn>
    <tableColumn id="1" xr3:uid="{00000000-0010-0000-0000-000001000000}" name="SUB CAUSAS (Si aplica)" dataDxfId="138" dataCellStyle="Normal 2"/>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a6" displayName="Tabla6" ref="A31:E35" totalsRowShown="0" headerRowDxfId="137" dataDxfId="136">
  <autoFilter ref="A31:E35" xr:uid="{00000000-0009-0000-0100-000002000000}"/>
  <tableColumns count="5">
    <tableColumn id="1" xr3:uid="{00000000-0010-0000-0100-000001000000}" name="Gestión" dataDxfId="135"/>
    <tableColumn id="2" xr3:uid="{00000000-0010-0000-0100-000002000000}" name="Fiscal" dataDxfId="134"/>
    <tableColumn id="3" xr3:uid="{00000000-0010-0000-0100-000003000000}" name="Seguridad_Información" dataDxfId="133"/>
    <tableColumn id="4" xr3:uid="{00000000-0010-0000-0100-000004000000}" name="Integridad_Pública_Corrupción" dataDxfId="132"/>
    <tableColumn id="5" xr3:uid="{00000000-0010-0000-0100-000005000000}" name="Integridad_Pública_LA_FT_FP" dataDxfId="131"/>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a2" displayName="Tabla2" ref="A38:F47" totalsRowShown="0" headerRowDxfId="130" dataDxfId="129">
  <autoFilter ref="A38:F47" xr:uid="{00000000-0009-0000-0100-000003000000}"/>
  <tableColumns count="6">
    <tableColumn id="1" xr3:uid="{00000000-0010-0000-0200-000001000000}" name="Ejecución_administración_de_procesos" dataDxfId="128"/>
    <tableColumn id="2" xr3:uid="{00000000-0010-0000-0200-000002000000}" name="Transacción_u_Operación_aplica_para_LA_FT_FP" dataDxfId="127"/>
    <tableColumn id="3" xr3:uid="{00000000-0010-0000-0200-000003000000}" name="Talento_Humano" dataDxfId="126"/>
    <tableColumn id="4" xr3:uid="{00000000-0010-0000-0200-000004000000}" name="Tecnología" dataDxfId="125"/>
    <tableColumn id="5" xr3:uid="{00000000-0010-0000-0200-000005000000}" name="Infraestructura" dataDxfId="124"/>
    <tableColumn id="6" xr3:uid="{00000000-0010-0000-0200-000006000000}" name="Evento_externo" dataDxfId="123"/>
  </tableColumns>
  <tableStyleInfo name="TableStyleLight16"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a3" displayName="Tabla3" ref="H37:I43" totalsRowShown="0" headerRowDxfId="122" dataDxfId="121">
  <autoFilter ref="H37:I43" xr:uid="{00000000-0009-0000-0100-000004000000}"/>
  <tableColumns count="2">
    <tableColumn id="1" xr3:uid="{00000000-0010-0000-0300-000001000000}" name="FACTOR DE RIESGO" dataDxfId="120"/>
    <tableColumn id="2" xr3:uid="{00000000-0010-0000-0300-000002000000}" name="Descripción" dataDxfId="119"/>
  </tableColumns>
  <tableStyleInfo name="TableStyleLight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128"/>
  <sheetViews>
    <sheetView topLeftCell="A22" zoomScale="120" zoomScaleNormal="120" workbookViewId="0">
      <selection activeCell="A31" sqref="A31:XFD31"/>
    </sheetView>
  </sheetViews>
  <sheetFormatPr baseColWidth="10" defaultColWidth="0" defaultRowHeight="14.4" zeroHeight="1" x14ac:dyDescent="0.3"/>
  <cols>
    <col min="1" max="1" width="2.88671875" style="353" customWidth="1"/>
    <col min="2" max="3" width="24.44140625" style="353" customWidth="1"/>
    <col min="4" max="4" width="16" style="353" customWidth="1"/>
    <col min="5" max="5" width="24.44140625" style="353" customWidth="1"/>
    <col min="6" max="6" width="27.44140625" style="353" customWidth="1"/>
    <col min="7" max="8" width="24.44140625" style="353" customWidth="1"/>
    <col min="9" max="9" width="4.33203125" style="353" customWidth="1"/>
    <col min="10" max="11" width="11.44140625" style="353" hidden="1" customWidth="1"/>
    <col min="12" max="16384" width="11.44140625" style="353" hidden="1"/>
  </cols>
  <sheetData>
    <row r="1" spans="2:8" ht="15" customHeight="1" thickBot="1" x14ac:dyDescent="0.35"/>
    <row r="2" spans="2:8" ht="18" customHeight="1" x14ac:dyDescent="0.3">
      <c r="B2" s="415" t="s">
        <v>0</v>
      </c>
      <c r="C2" s="376"/>
      <c r="D2" s="376"/>
      <c r="E2" s="376"/>
      <c r="F2" s="376"/>
      <c r="G2" s="376"/>
      <c r="H2" s="377"/>
    </row>
    <row r="3" spans="2:8" x14ac:dyDescent="0.3">
      <c r="B3" s="232"/>
      <c r="C3" s="233"/>
      <c r="D3" s="233"/>
      <c r="E3" s="233"/>
      <c r="F3" s="233"/>
      <c r="G3" s="233"/>
      <c r="H3" s="234"/>
    </row>
    <row r="4" spans="2:8" ht="63" customHeight="1" x14ac:dyDescent="0.3">
      <c r="B4" s="418" t="s">
        <v>1</v>
      </c>
      <c r="C4" s="404"/>
      <c r="D4" s="404"/>
      <c r="E4" s="404"/>
      <c r="F4" s="404"/>
      <c r="G4" s="404"/>
      <c r="H4" s="405"/>
    </row>
    <row r="5" spans="2:8" ht="63" customHeight="1" x14ac:dyDescent="0.3">
      <c r="B5" s="419"/>
      <c r="C5" s="410"/>
      <c r="D5" s="410"/>
      <c r="E5" s="410"/>
      <c r="F5" s="410"/>
      <c r="G5" s="410"/>
      <c r="H5" s="411"/>
    </row>
    <row r="6" spans="2:8" x14ac:dyDescent="0.3">
      <c r="B6" s="399" t="s">
        <v>2</v>
      </c>
      <c r="C6" s="388"/>
      <c r="D6" s="388"/>
      <c r="E6" s="388"/>
      <c r="F6" s="388"/>
      <c r="G6" s="388"/>
      <c r="H6" s="389"/>
    </row>
    <row r="7" spans="2:8" ht="95.25" customHeight="1" x14ac:dyDescent="0.3">
      <c r="B7" s="409" t="s">
        <v>3</v>
      </c>
      <c r="C7" s="410"/>
      <c r="D7" s="410"/>
      <c r="E7" s="410"/>
      <c r="F7" s="410"/>
      <c r="G7" s="410"/>
      <c r="H7" s="411"/>
    </row>
    <row r="8" spans="2:8" x14ac:dyDescent="0.3">
      <c r="B8" s="223"/>
      <c r="C8" s="224"/>
      <c r="D8" s="224"/>
      <c r="E8" s="224"/>
      <c r="F8" s="224"/>
      <c r="G8" s="224"/>
      <c r="H8" s="225"/>
    </row>
    <row r="9" spans="2:8" ht="20.399999999999999" customHeight="1" x14ac:dyDescent="0.3">
      <c r="B9" s="401" t="s">
        <v>4</v>
      </c>
      <c r="C9" s="388"/>
      <c r="D9" s="388"/>
      <c r="E9" s="388"/>
      <c r="F9" s="388"/>
      <c r="G9" s="388"/>
      <c r="H9" s="389"/>
    </row>
    <row r="10" spans="2:8" x14ac:dyDescent="0.3">
      <c r="B10" s="322"/>
      <c r="C10" s="323"/>
      <c r="D10" s="323"/>
      <c r="E10" s="323"/>
      <c r="F10" s="323"/>
      <c r="G10" s="323"/>
      <c r="H10" s="324"/>
    </row>
    <row r="11" spans="2:8" ht="20.399999999999999" customHeight="1" x14ac:dyDescent="0.3">
      <c r="B11" s="417" t="s">
        <v>5</v>
      </c>
      <c r="C11" s="388"/>
      <c r="D11" s="388"/>
      <c r="E11" s="388"/>
      <c r="F11" s="388"/>
      <c r="G11" s="388"/>
      <c r="H11" s="389"/>
    </row>
    <row r="12" spans="2:8" s="253" customFormat="1" ht="20.399999999999999" customHeight="1" x14ac:dyDescent="0.3">
      <c r="B12" s="384"/>
      <c r="C12" s="368"/>
      <c r="D12" s="368"/>
      <c r="E12" s="368"/>
      <c r="F12" s="368"/>
      <c r="G12" s="368"/>
      <c r="H12" s="385"/>
    </row>
    <row r="13" spans="2:8" ht="20.399999999999999" customHeight="1" x14ac:dyDescent="0.3">
      <c r="B13" s="387" t="s">
        <v>6</v>
      </c>
      <c r="C13" s="388"/>
      <c r="D13" s="388"/>
      <c r="E13" s="388"/>
      <c r="F13" s="388"/>
      <c r="G13" s="388"/>
      <c r="H13" s="389"/>
    </row>
    <row r="14" spans="2:8" ht="9" customHeight="1" x14ac:dyDescent="0.3">
      <c r="B14" s="387"/>
      <c r="C14" s="388"/>
      <c r="D14" s="388"/>
      <c r="E14" s="388"/>
      <c r="F14" s="388"/>
      <c r="G14" s="388"/>
      <c r="H14" s="389"/>
    </row>
    <row r="15" spans="2:8" x14ac:dyDescent="0.3">
      <c r="B15" s="387" t="s">
        <v>7</v>
      </c>
      <c r="C15" s="388"/>
      <c r="D15" s="388"/>
      <c r="E15" s="388"/>
      <c r="F15" s="388"/>
      <c r="G15" s="388"/>
      <c r="H15" s="389"/>
    </row>
    <row r="16" spans="2:8" x14ac:dyDescent="0.3">
      <c r="B16" s="327"/>
      <c r="C16" s="328"/>
      <c r="D16" s="328"/>
      <c r="E16" s="328"/>
      <c r="F16" s="328"/>
      <c r="G16" s="328"/>
      <c r="H16" s="329"/>
    </row>
    <row r="17" spans="2:8" ht="18.75" customHeight="1" x14ac:dyDescent="0.3">
      <c r="B17" s="387" t="s">
        <v>8</v>
      </c>
      <c r="C17" s="388"/>
      <c r="D17" s="388"/>
      <c r="E17" s="388"/>
      <c r="F17" s="388"/>
      <c r="G17" s="388"/>
      <c r="H17" s="389"/>
    </row>
    <row r="18" spans="2:8" ht="18.75" customHeight="1" x14ac:dyDescent="0.3">
      <c r="B18" s="327"/>
      <c r="C18" s="328"/>
      <c r="D18" s="328"/>
      <c r="E18" s="328"/>
      <c r="F18" s="328"/>
      <c r="G18" s="328"/>
      <c r="H18" s="329"/>
    </row>
    <row r="19" spans="2:8" ht="18.75" customHeight="1" x14ac:dyDescent="0.3">
      <c r="B19" s="399" t="s">
        <v>9</v>
      </c>
      <c r="C19" s="388"/>
      <c r="D19" s="388"/>
      <c r="E19" s="388"/>
      <c r="F19" s="388"/>
      <c r="G19" s="388"/>
      <c r="H19" s="389"/>
    </row>
    <row r="20" spans="2:8" ht="18.75" customHeight="1" thickBot="1" x14ac:dyDescent="0.35">
      <c r="B20" s="330"/>
      <c r="C20" s="331"/>
      <c r="D20" s="331"/>
      <c r="E20" s="331"/>
      <c r="F20" s="331"/>
      <c r="G20" s="331"/>
      <c r="H20" s="332"/>
    </row>
    <row r="21" spans="2:8" ht="15" customHeight="1" thickTop="1" x14ac:dyDescent="0.3">
      <c r="B21" s="235"/>
      <c r="C21" s="408" t="s">
        <v>10</v>
      </c>
      <c r="D21" s="391"/>
      <c r="E21" s="400" t="s">
        <v>11</v>
      </c>
      <c r="F21" s="393"/>
      <c r="G21" s="240"/>
      <c r="H21" s="236"/>
    </row>
    <row r="22" spans="2:8" ht="35.4" customHeight="1" x14ac:dyDescent="0.3">
      <c r="B22" s="235"/>
      <c r="C22" s="396" t="s">
        <v>12</v>
      </c>
      <c r="D22" s="395"/>
      <c r="E22" s="397" t="s">
        <v>13</v>
      </c>
      <c r="F22" s="398"/>
      <c r="G22" s="240"/>
      <c r="H22" s="236"/>
    </row>
    <row r="23" spans="2:8" ht="17.399999999999999" customHeight="1" x14ac:dyDescent="0.3">
      <c r="B23" s="235"/>
      <c r="C23" s="396" t="s">
        <v>14</v>
      </c>
      <c r="D23" s="395"/>
      <c r="E23" s="397" t="s">
        <v>15</v>
      </c>
      <c r="F23" s="398"/>
      <c r="G23" s="240"/>
      <c r="H23" s="236"/>
    </row>
    <row r="24" spans="2:8" ht="69.75" customHeight="1" x14ac:dyDescent="0.3">
      <c r="B24" s="235"/>
      <c r="C24" s="396" t="s">
        <v>16</v>
      </c>
      <c r="D24" s="395"/>
      <c r="E24" s="397" t="s">
        <v>17</v>
      </c>
      <c r="F24" s="398"/>
      <c r="G24" s="240"/>
      <c r="H24" s="236"/>
    </row>
    <row r="25" spans="2:8" ht="69.75" customHeight="1" x14ac:dyDescent="0.3">
      <c r="B25" s="235"/>
      <c r="C25" s="396" t="s">
        <v>18</v>
      </c>
      <c r="D25" s="395"/>
      <c r="E25" s="397" t="s">
        <v>19</v>
      </c>
      <c r="F25" s="398"/>
      <c r="G25" s="240"/>
      <c r="H25" s="236"/>
    </row>
    <row r="26" spans="2:8" ht="69.75" customHeight="1" x14ac:dyDescent="0.3">
      <c r="B26" s="235"/>
      <c r="C26" s="396" t="s">
        <v>20</v>
      </c>
      <c r="D26" s="395"/>
      <c r="E26" s="397" t="s">
        <v>21</v>
      </c>
      <c r="F26" s="398"/>
      <c r="G26" s="240"/>
      <c r="H26" s="236"/>
    </row>
    <row r="27" spans="2:8" ht="69.75" customHeight="1" x14ac:dyDescent="0.3">
      <c r="B27" s="235"/>
      <c r="C27" s="380" t="s">
        <v>22</v>
      </c>
      <c r="D27" s="379"/>
      <c r="E27" s="381" t="s">
        <v>23</v>
      </c>
      <c r="F27" s="382"/>
      <c r="G27" s="240"/>
      <c r="H27" s="236"/>
    </row>
    <row r="28" spans="2:8" ht="69.75" customHeight="1" x14ac:dyDescent="0.3">
      <c r="B28" s="235"/>
      <c r="C28" s="380" t="s">
        <v>24</v>
      </c>
      <c r="D28" s="379"/>
      <c r="E28" s="381" t="s">
        <v>25</v>
      </c>
      <c r="F28" s="382"/>
      <c r="G28" s="240"/>
      <c r="H28" s="236"/>
    </row>
    <row r="29" spans="2:8" ht="69.75" customHeight="1" x14ac:dyDescent="0.3">
      <c r="B29" s="235"/>
      <c r="C29" s="380" t="s">
        <v>26</v>
      </c>
      <c r="D29" s="379"/>
      <c r="E29" s="381" t="s">
        <v>27</v>
      </c>
      <c r="F29" s="382"/>
      <c r="G29" s="240"/>
      <c r="H29" s="236"/>
    </row>
    <row r="30" spans="2:8" ht="111.75" customHeight="1" x14ac:dyDescent="0.3">
      <c r="B30" s="235"/>
      <c r="C30" s="380" t="s">
        <v>28</v>
      </c>
      <c r="D30" s="379"/>
      <c r="E30" s="381" t="s">
        <v>29</v>
      </c>
      <c r="F30" s="382"/>
      <c r="G30" s="240"/>
      <c r="H30" s="236"/>
    </row>
    <row r="31" spans="2:8" ht="121.65" customHeight="1" x14ac:dyDescent="0.3">
      <c r="B31" s="235"/>
      <c r="C31" s="380" t="s">
        <v>30</v>
      </c>
      <c r="D31" s="379"/>
      <c r="E31" s="381" t="s">
        <v>31</v>
      </c>
      <c r="F31" s="382"/>
      <c r="G31" s="240"/>
      <c r="H31" s="236"/>
    </row>
    <row r="32" spans="2:8" ht="86.25" customHeight="1" x14ac:dyDescent="0.3">
      <c r="B32" s="235"/>
      <c r="C32" s="380" t="s">
        <v>32</v>
      </c>
      <c r="D32" s="379"/>
      <c r="E32" s="381" t="s">
        <v>33</v>
      </c>
      <c r="F32" s="382"/>
      <c r="G32" s="240"/>
      <c r="H32" s="236"/>
    </row>
    <row r="33" spans="2:8" ht="69.75" customHeight="1" x14ac:dyDescent="0.3">
      <c r="B33" s="235"/>
      <c r="C33" s="380" t="s">
        <v>34</v>
      </c>
      <c r="D33" s="379"/>
      <c r="E33" s="381" t="s">
        <v>35</v>
      </c>
      <c r="F33" s="382"/>
      <c r="G33" s="240"/>
      <c r="H33" s="236"/>
    </row>
    <row r="34" spans="2:8" x14ac:dyDescent="0.3">
      <c r="B34" s="235"/>
      <c r="C34" s="226"/>
      <c r="D34" s="226"/>
      <c r="E34" s="227"/>
      <c r="F34" s="227"/>
      <c r="G34" s="240"/>
      <c r="H34" s="236"/>
    </row>
    <row r="35" spans="2:8" x14ac:dyDescent="0.3">
      <c r="B35" s="399" t="s">
        <v>36</v>
      </c>
      <c r="C35" s="388"/>
      <c r="D35" s="388"/>
      <c r="E35" s="388"/>
      <c r="F35" s="388"/>
      <c r="G35" s="388"/>
      <c r="H35" s="389"/>
    </row>
    <row r="36" spans="2:8" ht="14.4" customHeight="1" thickBot="1" x14ac:dyDescent="0.35">
      <c r="B36" s="241"/>
      <c r="C36" s="231"/>
      <c r="D36" s="231"/>
      <c r="E36" s="231"/>
      <c r="F36" s="231"/>
      <c r="G36" s="231"/>
      <c r="H36" s="242"/>
    </row>
    <row r="37" spans="2:8" ht="14.4" customHeight="1" thickTop="1" x14ac:dyDescent="0.3">
      <c r="B37" s="241"/>
      <c r="C37" s="390" t="s">
        <v>10</v>
      </c>
      <c r="D37" s="391"/>
      <c r="E37" s="392" t="s">
        <v>11</v>
      </c>
      <c r="F37" s="393"/>
      <c r="G37" s="231"/>
      <c r="H37" s="242"/>
    </row>
    <row r="38" spans="2:8" ht="90" customHeight="1" x14ac:dyDescent="0.3">
      <c r="B38" s="241"/>
      <c r="C38" s="380" t="s">
        <v>37</v>
      </c>
      <c r="D38" s="379"/>
      <c r="E38" s="381" t="s">
        <v>38</v>
      </c>
      <c r="F38" s="382"/>
      <c r="G38" s="231"/>
      <c r="H38" s="242"/>
    </row>
    <row r="39" spans="2:8" ht="53.4" customHeight="1" x14ac:dyDescent="0.3">
      <c r="B39" s="241"/>
      <c r="C39" s="380" t="s">
        <v>39</v>
      </c>
      <c r="D39" s="379"/>
      <c r="E39" s="381" t="s">
        <v>40</v>
      </c>
      <c r="F39" s="382"/>
      <c r="G39" s="231"/>
      <c r="H39" s="242"/>
    </row>
    <row r="40" spans="2:8" ht="54" customHeight="1" x14ac:dyDescent="0.3">
      <c r="B40" s="241"/>
      <c r="C40" s="380" t="s">
        <v>41</v>
      </c>
      <c r="D40" s="379"/>
      <c r="E40" s="381" t="s">
        <v>42</v>
      </c>
      <c r="F40" s="382"/>
      <c r="G40" s="231"/>
      <c r="H40" s="242"/>
    </row>
    <row r="41" spans="2:8" ht="32.4" customHeight="1" x14ac:dyDescent="0.3">
      <c r="B41" s="241"/>
      <c r="C41" s="380" t="s">
        <v>43</v>
      </c>
      <c r="D41" s="379"/>
      <c r="E41" s="381" t="s">
        <v>44</v>
      </c>
      <c r="F41" s="382"/>
      <c r="G41" s="231"/>
      <c r="H41" s="242"/>
    </row>
    <row r="42" spans="2:8" x14ac:dyDescent="0.3">
      <c r="B42" s="241"/>
      <c r="C42" s="231"/>
      <c r="D42" s="231"/>
      <c r="E42" s="231"/>
      <c r="F42" s="231"/>
      <c r="G42" s="231"/>
      <c r="H42" s="242"/>
    </row>
    <row r="43" spans="2:8" ht="18.75" customHeight="1" x14ac:dyDescent="0.3">
      <c r="B43" s="412" t="s">
        <v>45</v>
      </c>
      <c r="C43" s="368"/>
      <c r="D43" s="368"/>
      <c r="E43" s="368"/>
      <c r="F43" s="368"/>
      <c r="G43" s="368"/>
      <c r="H43" s="369"/>
    </row>
    <row r="44" spans="2:8" ht="18.75" customHeight="1" x14ac:dyDescent="0.3">
      <c r="B44" s="228"/>
      <c r="C44" s="229"/>
      <c r="D44" s="229"/>
      <c r="E44" s="229"/>
      <c r="F44" s="229"/>
      <c r="G44" s="229"/>
      <c r="H44" s="230"/>
    </row>
    <row r="45" spans="2:8" ht="18.75" customHeight="1" x14ac:dyDescent="0.3">
      <c r="B45" s="399" t="s">
        <v>46</v>
      </c>
      <c r="C45" s="388"/>
      <c r="D45" s="388"/>
      <c r="E45" s="388"/>
      <c r="F45" s="388"/>
      <c r="G45" s="388"/>
      <c r="H45" s="389"/>
    </row>
    <row r="46" spans="2:8" ht="18.75" customHeight="1" thickBot="1" x14ac:dyDescent="0.35">
      <c r="B46" s="330"/>
      <c r="C46" s="331"/>
      <c r="D46" s="331"/>
      <c r="E46" s="331"/>
      <c r="F46" s="331"/>
      <c r="G46" s="331"/>
      <c r="H46" s="332"/>
    </row>
    <row r="47" spans="2:8" ht="18.75" customHeight="1" thickTop="1" x14ac:dyDescent="0.3">
      <c r="B47" s="330"/>
      <c r="C47" s="390" t="s">
        <v>10</v>
      </c>
      <c r="D47" s="391"/>
      <c r="E47" s="392" t="s">
        <v>11</v>
      </c>
      <c r="F47" s="393"/>
      <c r="G47" s="331"/>
      <c r="H47" s="332"/>
    </row>
    <row r="48" spans="2:8" ht="53.4" customHeight="1" x14ac:dyDescent="0.3">
      <c r="B48" s="330"/>
      <c r="C48" s="380" t="s">
        <v>47</v>
      </c>
      <c r="D48" s="379"/>
      <c r="E48" s="381" t="s">
        <v>48</v>
      </c>
      <c r="F48" s="382"/>
      <c r="G48" s="331"/>
      <c r="H48" s="332"/>
    </row>
    <row r="49" spans="2:8" ht="54" customHeight="1" x14ac:dyDescent="0.3">
      <c r="B49" s="330"/>
      <c r="C49" s="380" t="s">
        <v>49</v>
      </c>
      <c r="D49" s="379"/>
      <c r="E49" s="381" t="s">
        <v>50</v>
      </c>
      <c r="F49" s="382"/>
      <c r="G49" s="331"/>
      <c r="H49" s="332"/>
    </row>
    <row r="50" spans="2:8" ht="51.9" customHeight="1" x14ac:dyDescent="0.3">
      <c r="B50" s="330"/>
      <c r="C50" s="380" t="s">
        <v>51</v>
      </c>
      <c r="D50" s="379"/>
      <c r="E50" s="381" t="s">
        <v>52</v>
      </c>
      <c r="F50" s="382"/>
      <c r="G50" s="331"/>
      <c r="H50" s="332"/>
    </row>
    <row r="51" spans="2:8" ht="53.4" customHeight="1" x14ac:dyDescent="0.3">
      <c r="B51" s="330"/>
      <c r="C51" s="380" t="s">
        <v>53</v>
      </c>
      <c r="D51" s="379"/>
      <c r="E51" s="381" t="s">
        <v>52</v>
      </c>
      <c r="F51" s="382"/>
      <c r="G51" s="331"/>
      <c r="H51" s="332"/>
    </row>
    <row r="52" spans="2:8" ht="48.75" customHeight="1" x14ac:dyDescent="0.3">
      <c r="B52" s="330"/>
      <c r="C52" s="380" t="s">
        <v>54</v>
      </c>
      <c r="D52" s="379"/>
      <c r="E52" s="381" t="s">
        <v>55</v>
      </c>
      <c r="F52" s="382"/>
      <c r="G52" s="331"/>
      <c r="H52" s="332"/>
    </row>
    <row r="53" spans="2:8" ht="49.65" customHeight="1" x14ac:dyDescent="0.3">
      <c r="B53" s="330"/>
      <c r="C53" s="380" t="s">
        <v>56</v>
      </c>
      <c r="D53" s="379"/>
      <c r="E53" s="381" t="s">
        <v>57</v>
      </c>
      <c r="F53" s="382"/>
      <c r="G53" s="331"/>
      <c r="H53" s="332"/>
    </row>
    <row r="54" spans="2:8" ht="50.25" customHeight="1" x14ac:dyDescent="0.3">
      <c r="B54" s="330"/>
      <c r="C54" s="380" t="s">
        <v>58</v>
      </c>
      <c r="D54" s="379"/>
      <c r="E54" s="381" t="s">
        <v>59</v>
      </c>
      <c r="F54" s="382"/>
      <c r="G54" s="331"/>
      <c r="H54" s="332"/>
    </row>
    <row r="55" spans="2:8" ht="29.4" customHeight="1" x14ac:dyDescent="0.3">
      <c r="B55" s="330"/>
      <c r="C55" s="380" t="s">
        <v>60</v>
      </c>
      <c r="D55" s="379"/>
      <c r="E55" s="381" t="s">
        <v>61</v>
      </c>
      <c r="F55" s="382"/>
      <c r="G55" s="331"/>
      <c r="H55" s="332"/>
    </row>
    <row r="56" spans="2:8" ht="39.9" customHeight="1" x14ac:dyDescent="0.3">
      <c r="B56" s="330"/>
      <c r="C56" s="380" t="s">
        <v>62</v>
      </c>
      <c r="D56" s="379"/>
      <c r="E56" s="381" t="s">
        <v>63</v>
      </c>
      <c r="F56" s="382"/>
      <c r="G56" s="331"/>
      <c r="H56" s="332"/>
    </row>
    <row r="57" spans="2:8" ht="29.4" customHeight="1" x14ac:dyDescent="0.3">
      <c r="B57" s="330"/>
      <c r="C57" s="380" t="s">
        <v>64</v>
      </c>
      <c r="D57" s="379"/>
      <c r="E57" s="381" t="s">
        <v>65</v>
      </c>
      <c r="F57" s="382"/>
      <c r="G57" s="331"/>
      <c r="H57" s="332"/>
    </row>
    <row r="58" spans="2:8" ht="18.75" customHeight="1" x14ac:dyDescent="0.3">
      <c r="B58" s="330"/>
      <c r="C58" s="331"/>
      <c r="D58" s="331"/>
      <c r="E58" s="331"/>
      <c r="F58" s="331"/>
      <c r="G58" s="331"/>
      <c r="H58" s="332"/>
    </row>
    <row r="59" spans="2:8" ht="18.75" customHeight="1" x14ac:dyDescent="0.3">
      <c r="B59" s="403" t="s">
        <v>66</v>
      </c>
      <c r="C59" s="404"/>
      <c r="D59" s="404"/>
      <c r="E59" s="404"/>
      <c r="F59" s="404"/>
      <c r="G59" s="404"/>
      <c r="H59" s="405"/>
    </row>
    <row r="60" spans="2:8" ht="18.75" customHeight="1" x14ac:dyDescent="0.3">
      <c r="B60" s="330"/>
      <c r="C60" s="331"/>
      <c r="D60" s="331"/>
      <c r="E60" s="331"/>
      <c r="F60" s="331"/>
      <c r="G60" s="331"/>
      <c r="H60" s="332"/>
    </row>
    <row r="61" spans="2:8" ht="18.75" customHeight="1" x14ac:dyDescent="0.3">
      <c r="B61" s="386" t="s">
        <v>67</v>
      </c>
      <c r="C61" s="368"/>
      <c r="D61" s="368"/>
      <c r="E61" s="368"/>
      <c r="F61" s="368"/>
      <c r="G61" s="368"/>
      <c r="H61" s="385"/>
    </row>
    <row r="62" spans="2:8" ht="18.75" customHeight="1" x14ac:dyDescent="0.3">
      <c r="B62" s="321"/>
      <c r="C62" s="325"/>
      <c r="D62" s="325"/>
      <c r="E62" s="325"/>
      <c r="F62" s="325"/>
      <c r="G62" s="325"/>
      <c r="H62" s="326"/>
    </row>
    <row r="63" spans="2:8" ht="30.15" customHeight="1" x14ac:dyDescent="0.3">
      <c r="B63" s="399" t="s">
        <v>68</v>
      </c>
      <c r="C63" s="388"/>
      <c r="D63" s="388"/>
      <c r="E63" s="388"/>
      <c r="F63" s="388"/>
      <c r="G63" s="388"/>
      <c r="H63" s="389"/>
    </row>
    <row r="64" spans="2:8" ht="15" customHeight="1" thickBot="1" x14ac:dyDescent="0.35">
      <c r="B64" s="330"/>
      <c r="C64" s="331"/>
      <c r="D64" s="331"/>
      <c r="E64" s="331"/>
      <c r="F64" s="331"/>
      <c r="G64" s="331"/>
      <c r="H64" s="332"/>
    </row>
    <row r="65" spans="2:8" ht="30.15" customHeight="1" thickTop="1" x14ac:dyDescent="0.3">
      <c r="B65" s="330"/>
      <c r="C65" s="390" t="s">
        <v>10</v>
      </c>
      <c r="D65" s="391"/>
      <c r="E65" s="392" t="s">
        <v>11</v>
      </c>
      <c r="F65" s="393"/>
      <c r="G65" s="331"/>
      <c r="H65" s="332"/>
    </row>
    <row r="66" spans="2:8" ht="30.15" customHeight="1" x14ac:dyDescent="0.3">
      <c r="B66" s="330"/>
      <c r="C66" s="380" t="s">
        <v>69</v>
      </c>
      <c r="D66" s="379"/>
      <c r="E66" s="381" t="s">
        <v>70</v>
      </c>
      <c r="F66" s="382"/>
      <c r="G66" s="331"/>
      <c r="H66" s="332"/>
    </row>
    <row r="67" spans="2:8" ht="44.4" customHeight="1" x14ac:dyDescent="0.3">
      <c r="B67" s="330"/>
      <c r="C67" s="380" t="s">
        <v>71</v>
      </c>
      <c r="D67" s="379"/>
      <c r="E67" s="381" t="s">
        <v>72</v>
      </c>
      <c r="F67" s="382"/>
      <c r="G67" s="331"/>
      <c r="H67" s="332"/>
    </row>
    <row r="68" spans="2:8" ht="51" customHeight="1" x14ac:dyDescent="0.3">
      <c r="B68" s="330"/>
      <c r="C68" s="380" t="s">
        <v>73</v>
      </c>
      <c r="D68" s="379"/>
      <c r="E68" s="381" t="s">
        <v>74</v>
      </c>
      <c r="F68" s="382"/>
      <c r="G68" s="331"/>
      <c r="H68" s="332"/>
    </row>
    <row r="69" spans="2:8" ht="76.650000000000006" customHeight="1" x14ac:dyDescent="0.3">
      <c r="B69" s="330"/>
      <c r="C69" s="380" t="s">
        <v>75</v>
      </c>
      <c r="D69" s="379"/>
      <c r="E69" s="381" t="s">
        <v>76</v>
      </c>
      <c r="F69" s="382"/>
      <c r="G69" s="331"/>
      <c r="H69" s="332"/>
    </row>
    <row r="70" spans="2:8" ht="30.15" customHeight="1" x14ac:dyDescent="0.3">
      <c r="B70" s="330"/>
      <c r="C70" s="380" t="s">
        <v>77</v>
      </c>
      <c r="D70" s="379"/>
      <c r="E70" s="381" t="s">
        <v>78</v>
      </c>
      <c r="F70" s="382"/>
      <c r="G70" s="331"/>
      <c r="H70" s="332"/>
    </row>
    <row r="71" spans="2:8" ht="30.15" customHeight="1" x14ac:dyDescent="0.3">
      <c r="B71" s="330"/>
      <c r="C71" s="380" t="s">
        <v>79</v>
      </c>
      <c r="D71" s="379"/>
      <c r="E71" s="381" t="s">
        <v>80</v>
      </c>
      <c r="F71" s="382"/>
      <c r="G71" s="331"/>
      <c r="H71" s="332"/>
    </row>
    <row r="72" spans="2:8" ht="30.15" customHeight="1" x14ac:dyDescent="0.3">
      <c r="B72" s="330"/>
      <c r="C72" s="380" t="s">
        <v>81</v>
      </c>
      <c r="D72" s="379"/>
      <c r="E72" s="381" t="s">
        <v>82</v>
      </c>
      <c r="F72" s="382"/>
      <c r="G72" s="331"/>
      <c r="H72" s="332"/>
    </row>
    <row r="73" spans="2:8" ht="53.4" customHeight="1" x14ac:dyDescent="0.3">
      <c r="B73" s="330"/>
      <c r="C73" s="380" t="s">
        <v>83</v>
      </c>
      <c r="D73" s="379"/>
      <c r="E73" s="381" t="s">
        <v>84</v>
      </c>
      <c r="F73" s="382"/>
      <c r="G73" s="331"/>
      <c r="H73" s="332"/>
    </row>
    <row r="74" spans="2:8" ht="30.15" customHeight="1" x14ac:dyDescent="0.3">
      <c r="B74" s="330"/>
      <c r="C74" s="331"/>
      <c r="D74" s="331"/>
      <c r="E74" s="331"/>
      <c r="F74" s="331"/>
      <c r="G74" s="331"/>
      <c r="H74" s="332"/>
    </row>
    <row r="75" spans="2:8" ht="18.75" customHeight="1" x14ac:dyDescent="0.3">
      <c r="B75" s="386" t="s">
        <v>85</v>
      </c>
      <c r="C75" s="368"/>
      <c r="D75" s="368"/>
      <c r="E75" s="368"/>
      <c r="F75" s="368"/>
      <c r="G75" s="368"/>
      <c r="H75" s="385"/>
    </row>
    <row r="76" spans="2:8" ht="18.75" customHeight="1" x14ac:dyDescent="0.3">
      <c r="B76" s="333"/>
      <c r="C76" s="334"/>
      <c r="D76" s="334"/>
      <c r="E76" s="334"/>
      <c r="F76" s="334"/>
      <c r="G76" s="334"/>
      <c r="H76" s="335"/>
    </row>
    <row r="77" spans="2:8" ht="18.75" customHeight="1" x14ac:dyDescent="0.3">
      <c r="B77" s="386" t="s">
        <v>86</v>
      </c>
      <c r="C77" s="368"/>
      <c r="D77" s="368"/>
      <c r="E77" s="368"/>
      <c r="F77" s="368"/>
      <c r="G77" s="368"/>
      <c r="H77" s="385"/>
    </row>
    <row r="78" spans="2:8" ht="18.75" customHeight="1" x14ac:dyDescent="0.3">
      <c r="B78" s="333"/>
      <c r="C78" s="334"/>
      <c r="D78" s="334"/>
      <c r="E78" s="334"/>
      <c r="F78" s="334"/>
      <c r="G78" s="334"/>
      <c r="H78" s="335"/>
    </row>
    <row r="79" spans="2:8" ht="18.75" customHeight="1" x14ac:dyDescent="0.3">
      <c r="B79" s="386" t="s">
        <v>87</v>
      </c>
      <c r="C79" s="368"/>
      <c r="D79" s="368"/>
      <c r="E79" s="368"/>
      <c r="F79" s="368"/>
      <c r="G79" s="368"/>
      <c r="H79" s="385"/>
    </row>
    <row r="80" spans="2:8" x14ac:dyDescent="0.3">
      <c r="B80" s="330"/>
      <c r="C80" s="243"/>
      <c r="D80" s="243"/>
      <c r="E80" s="243"/>
      <c r="F80" s="243"/>
      <c r="G80" s="243"/>
      <c r="H80" s="178"/>
    </row>
    <row r="81" spans="2:8" x14ac:dyDescent="0.3">
      <c r="B81" s="330"/>
      <c r="C81" s="243"/>
      <c r="D81" s="243"/>
      <c r="E81" s="243"/>
      <c r="F81" s="243"/>
      <c r="G81" s="243"/>
      <c r="H81" s="178"/>
    </row>
    <row r="82" spans="2:8" x14ac:dyDescent="0.3">
      <c r="B82" s="330" t="s">
        <v>88</v>
      </c>
      <c r="C82" s="243"/>
      <c r="D82" s="243"/>
      <c r="E82" s="243"/>
      <c r="F82" s="243"/>
      <c r="G82" s="243"/>
      <c r="H82" s="178"/>
    </row>
    <row r="83" spans="2:8" x14ac:dyDescent="0.3">
      <c r="B83" s="330"/>
      <c r="C83" s="243"/>
      <c r="D83" s="243"/>
      <c r="E83" s="243"/>
      <c r="F83" s="243"/>
      <c r="G83" s="243"/>
      <c r="H83" s="178"/>
    </row>
    <row r="84" spans="2:8" ht="15" customHeight="1" thickBot="1" x14ac:dyDescent="0.35">
      <c r="B84" s="235"/>
      <c r="C84" s="240"/>
      <c r="D84" s="244"/>
      <c r="E84" s="245"/>
      <c r="F84" s="245"/>
      <c r="G84" s="246"/>
      <c r="H84" s="236"/>
    </row>
    <row r="85" spans="2:8" ht="15" customHeight="1" thickTop="1" x14ac:dyDescent="0.3">
      <c r="B85" s="247" t="s">
        <v>89</v>
      </c>
      <c r="C85" s="402" t="s">
        <v>10</v>
      </c>
      <c r="D85" s="391"/>
      <c r="E85" s="392" t="s">
        <v>11</v>
      </c>
      <c r="F85" s="393"/>
      <c r="G85" s="240"/>
      <c r="H85" s="236"/>
    </row>
    <row r="86" spans="2:8" s="177" customFormat="1" x14ac:dyDescent="0.3">
      <c r="B86" s="251">
        <v>2</v>
      </c>
      <c r="C86" s="394" t="s">
        <v>12</v>
      </c>
      <c r="D86" s="395"/>
      <c r="E86" s="397" t="s">
        <v>13</v>
      </c>
      <c r="F86" s="398"/>
      <c r="G86" s="248"/>
      <c r="H86" s="179"/>
    </row>
    <row r="87" spans="2:8" s="177" customFormat="1" ht="17.399999999999999" customHeight="1" x14ac:dyDescent="0.3">
      <c r="B87" s="251">
        <v>2</v>
      </c>
      <c r="C87" s="394" t="s">
        <v>14</v>
      </c>
      <c r="D87" s="395"/>
      <c r="E87" s="397" t="s">
        <v>15</v>
      </c>
      <c r="F87" s="398"/>
      <c r="G87" s="248"/>
      <c r="H87" s="179"/>
    </row>
    <row r="88" spans="2:8" s="177" customFormat="1" ht="25.5" customHeight="1" x14ac:dyDescent="0.3">
      <c r="B88" s="251">
        <v>2</v>
      </c>
      <c r="C88" s="394" t="s">
        <v>16</v>
      </c>
      <c r="D88" s="395"/>
      <c r="E88" s="397" t="s">
        <v>17</v>
      </c>
      <c r="F88" s="398"/>
      <c r="G88" s="248"/>
      <c r="H88" s="179"/>
    </row>
    <row r="89" spans="2:8" s="177" customFormat="1" ht="25.5" customHeight="1" x14ac:dyDescent="0.3">
      <c r="B89" s="251">
        <v>2</v>
      </c>
      <c r="C89" s="394" t="s">
        <v>18</v>
      </c>
      <c r="D89" s="395"/>
      <c r="E89" s="397" t="s">
        <v>19</v>
      </c>
      <c r="F89" s="398"/>
      <c r="G89" s="248"/>
      <c r="H89" s="179"/>
    </row>
    <row r="90" spans="2:8" s="177" customFormat="1" ht="66.900000000000006" customHeight="1" x14ac:dyDescent="0.3">
      <c r="B90" s="251">
        <v>2</v>
      </c>
      <c r="C90" s="394" t="s">
        <v>20</v>
      </c>
      <c r="D90" s="395"/>
      <c r="E90" s="397" t="s">
        <v>21</v>
      </c>
      <c r="F90" s="398"/>
      <c r="G90" s="248"/>
      <c r="H90" s="179"/>
    </row>
    <row r="91" spans="2:8" s="177" customFormat="1" ht="67.650000000000006" customHeight="1" x14ac:dyDescent="0.3">
      <c r="B91" s="251">
        <v>2</v>
      </c>
      <c r="C91" s="378" t="s">
        <v>22</v>
      </c>
      <c r="D91" s="379"/>
      <c r="E91" s="381" t="s">
        <v>23</v>
      </c>
      <c r="F91" s="382"/>
      <c r="G91" s="248"/>
      <c r="H91" s="179"/>
    </row>
    <row r="92" spans="2:8" s="177" customFormat="1" ht="43.5" customHeight="1" x14ac:dyDescent="0.3">
      <c r="B92" s="251">
        <v>2</v>
      </c>
      <c r="C92" s="378" t="s">
        <v>24</v>
      </c>
      <c r="D92" s="379"/>
      <c r="E92" s="381" t="s">
        <v>25</v>
      </c>
      <c r="F92" s="382"/>
      <c r="G92" s="248"/>
      <c r="H92" s="179"/>
    </row>
    <row r="93" spans="2:8" s="177" customFormat="1" ht="35.4" customHeight="1" x14ac:dyDescent="0.3">
      <c r="B93" s="251">
        <v>2</v>
      </c>
      <c r="C93" s="378" t="s">
        <v>26</v>
      </c>
      <c r="D93" s="379"/>
      <c r="E93" s="381" t="s">
        <v>27</v>
      </c>
      <c r="F93" s="382"/>
      <c r="G93" s="248"/>
      <c r="H93" s="179"/>
    </row>
    <row r="94" spans="2:8" s="177" customFormat="1" ht="72.75" customHeight="1" x14ac:dyDescent="0.3">
      <c r="B94" s="251">
        <v>2</v>
      </c>
      <c r="C94" s="378" t="s">
        <v>28</v>
      </c>
      <c r="D94" s="379"/>
      <c r="E94" s="381" t="s">
        <v>29</v>
      </c>
      <c r="F94" s="382"/>
      <c r="G94" s="248"/>
      <c r="H94" s="179"/>
    </row>
    <row r="95" spans="2:8" s="177" customFormat="1" ht="93.9" customHeight="1" x14ac:dyDescent="0.3">
      <c r="B95" s="251">
        <v>2</v>
      </c>
      <c r="C95" s="378" t="s">
        <v>30</v>
      </c>
      <c r="D95" s="379"/>
      <c r="E95" s="381" t="s">
        <v>31</v>
      </c>
      <c r="F95" s="382"/>
      <c r="G95" s="248"/>
      <c r="H95" s="179"/>
    </row>
    <row r="96" spans="2:8" s="177" customFormat="1" ht="93.9" customHeight="1" x14ac:dyDescent="0.3">
      <c r="B96" s="251">
        <v>2</v>
      </c>
      <c r="C96" s="378" t="s">
        <v>32</v>
      </c>
      <c r="D96" s="379"/>
      <c r="E96" s="381" t="s">
        <v>33</v>
      </c>
      <c r="F96" s="382"/>
      <c r="G96" s="248"/>
      <c r="H96" s="179"/>
    </row>
    <row r="97" spans="2:8" s="177" customFormat="1" x14ac:dyDescent="0.3">
      <c r="B97" s="251">
        <v>2</v>
      </c>
      <c r="C97" s="378" t="s">
        <v>34</v>
      </c>
      <c r="D97" s="379"/>
      <c r="E97" s="381" t="s">
        <v>35</v>
      </c>
      <c r="F97" s="382"/>
      <c r="G97" s="248"/>
      <c r="H97" s="179"/>
    </row>
    <row r="98" spans="2:8" s="177" customFormat="1" ht="66.75" customHeight="1" x14ac:dyDescent="0.3">
      <c r="B98" s="251">
        <v>3</v>
      </c>
      <c r="C98" s="378" t="s">
        <v>37</v>
      </c>
      <c r="D98" s="379"/>
      <c r="E98" s="381" t="s">
        <v>38</v>
      </c>
      <c r="F98" s="382"/>
      <c r="G98" s="248"/>
      <c r="H98" s="179"/>
    </row>
    <row r="99" spans="2:8" s="177" customFormat="1" ht="66.75" customHeight="1" x14ac:dyDescent="0.3">
      <c r="B99" s="251">
        <v>3</v>
      </c>
      <c r="C99" s="378" t="s">
        <v>39</v>
      </c>
      <c r="D99" s="379"/>
      <c r="E99" s="381" t="s">
        <v>40</v>
      </c>
      <c r="F99" s="382"/>
      <c r="G99" s="248"/>
      <c r="H99" s="179"/>
    </row>
    <row r="100" spans="2:8" s="177" customFormat="1" ht="62.4" customHeight="1" x14ac:dyDescent="0.3">
      <c r="B100" s="251">
        <v>3</v>
      </c>
      <c r="C100" s="378" t="s">
        <v>41</v>
      </c>
      <c r="D100" s="379"/>
      <c r="E100" s="381" t="s">
        <v>42</v>
      </c>
      <c r="F100" s="382"/>
      <c r="G100" s="248"/>
      <c r="H100" s="179"/>
    </row>
    <row r="101" spans="2:8" s="177" customFormat="1" ht="38.4" customHeight="1" x14ac:dyDescent="0.3">
      <c r="B101" s="251">
        <v>3</v>
      </c>
      <c r="C101" s="378" t="s">
        <v>43</v>
      </c>
      <c r="D101" s="379"/>
      <c r="E101" s="381" t="s">
        <v>44</v>
      </c>
      <c r="F101" s="382"/>
      <c r="G101" s="248"/>
      <c r="H101" s="179"/>
    </row>
    <row r="102" spans="2:8" ht="59.25" customHeight="1" x14ac:dyDescent="0.3">
      <c r="B102" s="252">
        <v>5</v>
      </c>
      <c r="C102" s="378" t="s">
        <v>47</v>
      </c>
      <c r="D102" s="379"/>
      <c r="E102" s="381" t="s">
        <v>48</v>
      </c>
      <c r="F102" s="382"/>
      <c r="G102" s="240"/>
      <c r="H102" s="236"/>
    </row>
    <row r="103" spans="2:8" ht="59.25" customHeight="1" x14ac:dyDescent="0.3">
      <c r="B103" s="252">
        <v>5</v>
      </c>
      <c r="C103" s="378" t="s">
        <v>49</v>
      </c>
      <c r="D103" s="379"/>
      <c r="E103" s="381" t="s">
        <v>50</v>
      </c>
      <c r="F103" s="382"/>
      <c r="G103" s="240"/>
      <c r="H103" s="236"/>
    </row>
    <row r="104" spans="2:8" ht="59.25" customHeight="1" x14ac:dyDescent="0.3">
      <c r="B104" s="252">
        <v>5</v>
      </c>
      <c r="C104" s="378" t="s">
        <v>51</v>
      </c>
      <c r="D104" s="379"/>
      <c r="E104" s="381" t="s">
        <v>52</v>
      </c>
      <c r="F104" s="382"/>
      <c r="G104" s="240"/>
      <c r="H104" s="236"/>
    </row>
    <row r="105" spans="2:8" ht="59.25" customHeight="1" x14ac:dyDescent="0.3">
      <c r="B105" s="252">
        <v>5</v>
      </c>
      <c r="C105" s="378" t="s">
        <v>53</v>
      </c>
      <c r="D105" s="379"/>
      <c r="E105" s="381" t="s">
        <v>52</v>
      </c>
      <c r="F105" s="382"/>
      <c r="G105" s="240"/>
      <c r="H105" s="236"/>
    </row>
    <row r="106" spans="2:8" ht="47.4" customHeight="1" x14ac:dyDescent="0.3">
      <c r="B106" s="252">
        <v>5</v>
      </c>
      <c r="C106" s="378" t="s">
        <v>54</v>
      </c>
      <c r="D106" s="379"/>
      <c r="E106" s="381" t="s">
        <v>55</v>
      </c>
      <c r="F106" s="382"/>
      <c r="G106" s="240"/>
      <c r="H106" s="236"/>
    </row>
    <row r="107" spans="2:8" ht="45.75" customHeight="1" x14ac:dyDescent="0.3">
      <c r="B107" s="252">
        <v>5</v>
      </c>
      <c r="C107" s="378" t="s">
        <v>56</v>
      </c>
      <c r="D107" s="379"/>
      <c r="E107" s="381" t="s">
        <v>57</v>
      </c>
      <c r="F107" s="382"/>
      <c r="G107" s="240"/>
      <c r="H107" s="236"/>
    </row>
    <row r="108" spans="2:8" ht="32.4" customHeight="1" x14ac:dyDescent="0.3">
      <c r="B108" s="252">
        <v>5</v>
      </c>
      <c r="C108" s="378" t="s">
        <v>58</v>
      </c>
      <c r="D108" s="379"/>
      <c r="E108" s="381" t="s">
        <v>59</v>
      </c>
      <c r="F108" s="382"/>
      <c r="G108" s="240"/>
      <c r="H108" s="236"/>
    </row>
    <row r="109" spans="2:8" ht="33.75" customHeight="1" x14ac:dyDescent="0.3">
      <c r="B109" s="252">
        <v>5</v>
      </c>
      <c r="C109" s="378" t="s">
        <v>60</v>
      </c>
      <c r="D109" s="379"/>
      <c r="E109" s="381" t="s">
        <v>61</v>
      </c>
      <c r="F109" s="382"/>
      <c r="G109" s="240"/>
      <c r="H109" s="236"/>
    </row>
    <row r="110" spans="2:8" ht="33.75" customHeight="1" x14ac:dyDescent="0.3">
      <c r="B110" s="252">
        <v>5</v>
      </c>
      <c r="C110" s="378" t="s">
        <v>62</v>
      </c>
      <c r="D110" s="379"/>
      <c r="E110" s="381" t="s">
        <v>63</v>
      </c>
      <c r="F110" s="382"/>
      <c r="G110" s="240"/>
      <c r="H110" s="236"/>
    </row>
    <row r="111" spans="2:8" x14ac:dyDescent="0.3">
      <c r="B111" s="252">
        <v>5</v>
      </c>
      <c r="C111" s="378" t="s">
        <v>64</v>
      </c>
      <c r="D111" s="379"/>
      <c r="E111" s="381" t="s">
        <v>65</v>
      </c>
      <c r="F111" s="382"/>
      <c r="G111" s="240"/>
      <c r="H111" s="236"/>
    </row>
    <row r="112" spans="2:8" ht="24.9" customHeight="1" x14ac:dyDescent="0.3">
      <c r="B112" s="252">
        <v>8</v>
      </c>
      <c r="C112" s="378" t="s">
        <v>69</v>
      </c>
      <c r="D112" s="379"/>
      <c r="E112" s="381" t="s">
        <v>70</v>
      </c>
      <c r="F112" s="382"/>
      <c r="G112" s="240"/>
      <c r="H112" s="236"/>
    </row>
    <row r="113" spans="2:8" ht="46.5" customHeight="1" x14ac:dyDescent="0.3">
      <c r="B113" s="252">
        <v>8</v>
      </c>
      <c r="C113" s="378" t="s">
        <v>71</v>
      </c>
      <c r="D113" s="379"/>
      <c r="E113" s="381" t="s">
        <v>72</v>
      </c>
      <c r="F113" s="382"/>
      <c r="G113" s="240"/>
      <c r="H113" s="236"/>
    </row>
    <row r="114" spans="2:8" ht="46.5" customHeight="1" x14ac:dyDescent="0.3">
      <c r="B114" s="252">
        <v>8</v>
      </c>
      <c r="C114" s="378" t="s">
        <v>73</v>
      </c>
      <c r="D114" s="379"/>
      <c r="E114" s="381" t="s">
        <v>74</v>
      </c>
      <c r="F114" s="382"/>
      <c r="G114" s="240"/>
      <c r="H114" s="236"/>
    </row>
    <row r="115" spans="2:8" s="177" customFormat="1" ht="82.5" customHeight="1" x14ac:dyDescent="0.3">
      <c r="B115" s="251">
        <v>8</v>
      </c>
      <c r="C115" s="378" t="s">
        <v>75</v>
      </c>
      <c r="D115" s="379"/>
      <c r="E115" s="381" t="s">
        <v>76</v>
      </c>
      <c r="F115" s="382"/>
      <c r="G115" s="248"/>
      <c r="H115" s="179"/>
    </row>
    <row r="116" spans="2:8" s="177" customFormat="1" ht="33.9" customHeight="1" x14ac:dyDescent="0.3">
      <c r="B116" s="251">
        <v>8</v>
      </c>
      <c r="C116" s="378" t="s">
        <v>77</v>
      </c>
      <c r="D116" s="379"/>
      <c r="E116" s="381" t="s">
        <v>78</v>
      </c>
      <c r="F116" s="382"/>
      <c r="G116" s="248"/>
      <c r="H116" s="179"/>
    </row>
    <row r="117" spans="2:8" s="177" customFormat="1" ht="33.9" customHeight="1" x14ac:dyDescent="0.3">
      <c r="B117" s="251">
        <v>8</v>
      </c>
      <c r="C117" s="378" t="s">
        <v>79</v>
      </c>
      <c r="D117" s="379"/>
      <c r="E117" s="381" t="s">
        <v>80</v>
      </c>
      <c r="F117" s="382"/>
      <c r="G117" s="248"/>
      <c r="H117" s="179"/>
    </row>
    <row r="118" spans="2:8" s="177" customFormat="1" ht="33.9" customHeight="1" x14ac:dyDescent="0.3">
      <c r="B118" s="251">
        <v>8</v>
      </c>
      <c r="C118" s="378" t="s">
        <v>81</v>
      </c>
      <c r="D118" s="379"/>
      <c r="E118" s="381" t="s">
        <v>82</v>
      </c>
      <c r="F118" s="382"/>
      <c r="G118" s="248"/>
      <c r="H118" s="179"/>
    </row>
    <row r="119" spans="2:8" s="177" customFormat="1" ht="46.5" customHeight="1" x14ac:dyDescent="0.3">
      <c r="B119" s="251">
        <v>8</v>
      </c>
      <c r="C119" s="378" t="s">
        <v>83</v>
      </c>
      <c r="D119" s="379"/>
      <c r="E119" s="381" t="s">
        <v>84</v>
      </c>
      <c r="F119" s="382"/>
      <c r="G119" s="248"/>
      <c r="H119" s="179"/>
    </row>
    <row r="120" spans="2:8" ht="6.75" customHeight="1" thickBot="1" x14ac:dyDescent="0.35">
      <c r="B120" s="235"/>
      <c r="C120" s="413"/>
      <c r="D120" s="414"/>
      <c r="E120" s="406"/>
      <c r="F120" s="407"/>
      <c r="G120" s="240"/>
      <c r="H120" s="236"/>
    </row>
    <row r="121" spans="2:8" ht="15" customHeight="1" thickTop="1" x14ac:dyDescent="0.3">
      <c r="B121" s="235"/>
      <c r="C121" s="249"/>
      <c r="D121" s="249"/>
      <c r="E121" s="250"/>
      <c r="F121" s="250"/>
      <c r="G121" s="240"/>
      <c r="H121" s="236"/>
    </row>
    <row r="122" spans="2:8" ht="15" customHeight="1" thickBot="1" x14ac:dyDescent="0.35">
      <c r="B122" s="237"/>
      <c r="C122" s="238"/>
      <c r="D122" s="238"/>
      <c r="E122" s="238"/>
      <c r="F122" s="238"/>
      <c r="G122" s="238"/>
      <c r="H122" s="239"/>
    </row>
    <row r="126" spans="2:8" x14ac:dyDescent="0.3">
      <c r="B126" s="268" t="s">
        <v>90</v>
      </c>
    </row>
    <row r="127" spans="2:8" ht="48.15" customHeight="1" x14ac:dyDescent="0.3">
      <c r="B127" s="416"/>
      <c r="C127" s="369"/>
    </row>
    <row r="128" spans="2:8" x14ac:dyDescent="0.3">
      <c r="B128" s="383"/>
      <c r="C128" s="369"/>
    </row>
  </sheetData>
  <autoFilter ref="B85:H119" xr:uid="{00000000-0009-0000-0000-000000000000}">
    <filterColumn colId="1" showButton="0"/>
    <filterColumn colId="3" showButton="0"/>
  </autoFilter>
  <mergeCells count="171">
    <mergeCell ref="C116:D116"/>
    <mergeCell ref="C73:D73"/>
    <mergeCell ref="E73:F73"/>
    <mergeCell ref="E51:F51"/>
    <mergeCell ref="E87:F87"/>
    <mergeCell ref="C54:D54"/>
    <mergeCell ref="B35:H35"/>
    <mergeCell ref="C41:D41"/>
    <mergeCell ref="C93:D93"/>
    <mergeCell ref="C50:D50"/>
    <mergeCell ref="C56:D56"/>
    <mergeCell ref="E65:F65"/>
    <mergeCell ref="C105:D105"/>
    <mergeCell ref="E105:F105"/>
    <mergeCell ref="E99:F99"/>
    <mergeCell ref="C69:D69"/>
    <mergeCell ref="C92:D92"/>
    <mergeCell ref="E70:F70"/>
    <mergeCell ref="C106:D106"/>
    <mergeCell ref="C120:D120"/>
    <mergeCell ref="C27:D27"/>
    <mergeCell ref="E49:F49"/>
    <mergeCell ref="E27:F27"/>
    <mergeCell ref="B2:H2"/>
    <mergeCell ref="C119:D119"/>
    <mergeCell ref="B127:C127"/>
    <mergeCell ref="E119:F119"/>
    <mergeCell ref="B11:H11"/>
    <mergeCell ref="E101:F101"/>
    <mergeCell ref="E116:F116"/>
    <mergeCell ref="E113:F113"/>
    <mergeCell ref="E91:F91"/>
    <mergeCell ref="E85:F85"/>
    <mergeCell ref="E100:F100"/>
    <mergeCell ref="C67:D67"/>
    <mergeCell ref="B4:H5"/>
    <mergeCell ref="C28:D28"/>
    <mergeCell ref="E53:F53"/>
    <mergeCell ref="C111:D111"/>
    <mergeCell ref="E93:F93"/>
    <mergeCell ref="E22:F22"/>
    <mergeCell ref="E115:F115"/>
    <mergeCell ref="E102:F102"/>
    <mergeCell ref="E117:F117"/>
    <mergeCell ref="C30:D30"/>
    <mergeCell ref="E55:F55"/>
    <mergeCell ref="E67:F67"/>
    <mergeCell ref="B6:H6"/>
    <mergeCell ref="C97:D97"/>
    <mergeCell ref="B15:H15"/>
    <mergeCell ref="E48:F48"/>
    <mergeCell ref="C109:D109"/>
    <mergeCell ref="E38:F38"/>
    <mergeCell ref="C47:D47"/>
    <mergeCell ref="B79:H79"/>
    <mergeCell ref="C40:D40"/>
    <mergeCell ref="B7:H7"/>
    <mergeCell ref="E40:F40"/>
    <mergeCell ref="C90:D90"/>
    <mergeCell ref="E90:F90"/>
    <mergeCell ref="E104:F104"/>
    <mergeCell ref="B43:H43"/>
    <mergeCell ref="C71:D71"/>
    <mergeCell ref="C110:D110"/>
    <mergeCell ref="E26:F26"/>
    <mergeCell ref="E110:F110"/>
    <mergeCell ref="C91:D91"/>
    <mergeCell ref="E120:F120"/>
    <mergeCell ref="B17:H17"/>
    <mergeCell ref="E25:F25"/>
    <mergeCell ref="C57:D57"/>
    <mergeCell ref="C66:D66"/>
    <mergeCell ref="E66:F66"/>
    <mergeCell ref="C53:D53"/>
    <mergeCell ref="C102:D102"/>
    <mergeCell ref="B19:H19"/>
    <mergeCell ref="E50:F50"/>
    <mergeCell ref="C86:D86"/>
    <mergeCell ref="C68:D68"/>
    <mergeCell ref="E118:F118"/>
    <mergeCell ref="C114:D114"/>
    <mergeCell ref="E114:F114"/>
    <mergeCell ref="C21:D21"/>
    <mergeCell ref="E108:F108"/>
    <mergeCell ref="E86:F86"/>
    <mergeCell ref="C51:D51"/>
    <mergeCell ref="C95:D95"/>
    <mergeCell ref="E95:F95"/>
    <mergeCell ref="E89:F89"/>
    <mergeCell ref="C70:D70"/>
    <mergeCell ref="C48:D48"/>
    <mergeCell ref="C113:D113"/>
    <mergeCell ref="E107:F107"/>
    <mergeCell ref="C29:D29"/>
    <mergeCell ref="C85:D85"/>
    <mergeCell ref="C100:D100"/>
    <mergeCell ref="C112:D112"/>
    <mergeCell ref="E29:F29"/>
    <mergeCell ref="C94:D94"/>
    <mergeCell ref="C65:D65"/>
    <mergeCell ref="E103:F103"/>
    <mergeCell ref="E94:F94"/>
    <mergeCell ref="B75:H75"/>
    <mergeCell ref="E69:F69"/>
    <mergeCell ref="B59:H59"/>
    <mergeCell ref="C31:D31"/>
    <mergeCell ref="E31:F31"/>
    <mergeCell ref="E111:F111"/>
    <mergeCell ref="C107:D107"/>
    <mergeCell ref="C89:D89"/>
    <mergeCell ref="B13:H13"/>
    <mergeCell ref="E32:F32"/>
    <mergeCell ref="E72:F72"/>
    <mergeCell ref="E21:F21"/>
    <mergeCell ref="E41:F41"/>
    <mergeCell ref="B9:H9"/>
    <mergeCell ref="E68:F68"/>
    <mergeCell ref="C108:D108"/>
    <mergeCell ref="E52:F52"/>
    <mergeCell ref="E92:F92"/>
    <mergeCell ref="E39:F39"/>
    <mergeCell ref="B45:H45"/>
    <mergeCell ref="C22:D22"/>
    <mergeCell ref="E23:F23"/>
    <mergeCell ref="C23:D23"/>
    <mergeCell ref="C98:D98"/>
    <mergeCell ref="E71:F71"/>
    <mergeCell ref="E56:F56"/>
    <mergeCell ref="C49:D49"/>
    <mergeCell ref="C101:D101"/>
    <mergeCell ref="C24:D24"/>
    <mergeCell ref="E106:F106"/>
    <mergeCell ref="E24:F24"/>
    <mergeCell ref="C33:D33"/>
    <mergeCell ref="C104:D104"/>
    <mergeCell ref="E33:F33"/>
    <mergeCell ref="E98:F98"/>
    <mergeCell ref="C88:D88"/>
    <mergeCell ref="C26:D26"/>
    <mergeCell ref="E88:F88"/>
    <mergeCell ref="B63:H63"/>
    <mergeCell ref="C103:D103"/>
    <mergeCell ref="C25:D25"/>
    <mergeCell ref="E57:F57"/>
    <mergeCell ref="C32:D32"/>
    <mergeCell ref="E54:F54"/>
    <mergeCell ref="C38:D38"/>
    <mergeCell ref="C117:D117"/>
    <mergeCell ref="C55:D55"/>
    <mergeCell ref="E28:F28"/>
    <mergeCell ref="C99:D99"/>
    <mergeCell ref="C118:D118"/>
    <mergeCell ref="E30:F30"/>
    <mergeCell ref="C115:D115"/>
    <mergeCell ref="B128:C128"/>
    <mergeCell ref="B12:H12"/>
    <mergeCell ref="B77:H77"/>
    <mergeCell ref="C52:D52"/>
    <mergeCell ref="C39:D39"/>
    <mergeCell ref="B61:H61"/>
    <mergeCell ref="B14:H14"/>
    <mergeCell ref="C72:D72"/>
    <mergeCell ref="C37:D37"/>
    <mergeCell ref="E37:F37"/>
    <mergeCell ref="E97:F97"/>
    <mergeCell ref="C96:D96"/>
    <mergeCell ref="E109:F109"/>
    <mergeCell ref="E47:F47"/>
    <mergeCell ref="C87:D87"/>
    <mergeCell ref="E112:F112"/>
    <mergeCell ref="E96:F96"/>
  </mergeCells>
  <pageMargins left="0.7" right="0.7" top="0.75" bottom="0.75" header="0.3" footer="0.3"/>
  <pageSetup scale="14" fitToWidth="0"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R52"/>
  <sheetViews>
    <sheetView showGridLines="0" zoomScale="53" zoomScaleNormal="55" workbookViewId="0">
      <pane ySplit="8" topLeftCell="A9" activePane="bottomLeft" state="frozen"/>
      <selection pane="bottomLeft" activeCell="E33" sqref="E33"/>
    </sheetView>
  </sheetViews>
  <sheetFormatPr baseColWidth="10" defaultColWidth="0" defaultRowHeight="13.8" x14ac:dyDescent="0.3"/>
  <cols>
    <col min="1" max="1" width="27.109375" style="4" customWidth="1"/>
    <col min="2" max="2" width="28.88671875" style="4" customWidth="1"/>
    <col min="3" max="3" width="32.6640625" style="4" customWidth="1"/>
    <col min="4" max="4" width="29" style="4" customWidth="1"/>
    <col min="5" max="5" width="69.109375" style="4" customWidth="1"/>
    <col min="6" max="6" width="21.44140625" style="4" customWidth="1"/>
    <col min="7" max="7" width="34" style="4" customWidth="1"/>
    <col min="8" max="8" width="39.77734375" style="4" customWidth="1"/>
    <col min="9" max="9" width="53.6640625" style="4" customWidth="1"/>
    <col min="10" max="10" width="82.6640625" style="4" customWidth="1"/>
    <col min="11" max="11" width="47.6640625" style="4" customWidth="1"/>
    <col min="12" max="12" width="11.44140625" style="4" customWidth="1"/>
    <col min="13" max="24" width="11.44140625" style="4" hidden="1" customWidth="1"/>
    <col min="25" max="25" width="8.109375" style="4" hidden="1" customWidth="1"/>
    <col min="26" max="30" width="32.44140625" style="4" hidden="1" customWidth="1"/>
    <col min="31" max="16372" width="11.44140625" style="4" hidden="1" customWidth="1"/>
    <col min="16373" max="16384" width="25.44140625" style="4" hidden="1" customWidth="1"/>
  </cols>
  <sheetData>
    <row r="1" spans="1:11" s="3" customFormat="1" ht="37.200000000000003" customHeight="1" x14ac:dyDescent="0.3">
      <c r="A1" s="424" t="s">
        <v>91</v>
      </c>
      <c r="B1" s="425"/>
      <c r="C1" s="425"/>
      <c r="D1" s="425"/>
      <c r="E1" s="425"/>
      <c r="F1" s="425"/>
      <c r="G1" s="425"/>
      <c r="H1" s="425"/>
      <c r="I1" s="425"/>
      <c r="J1" s="425"/>
      <c r="K1" s="426"/>
    </row>
    <row r="2" spans="1:11" s="3" customFormat="1" ht="37.5" customHeight="1" x14ac:dyDescent="0.3">
      <c r="A2" s="304" t="s">
        <v>92</v>
      </c>
      <c r="B2" s="320">
        <v>1</v>
      </c>
      <c r="C2" s="427"/>
      <c r="D2" s="425"/>
      <c r="E2" s="425"/>
      <c r="F2" s="425"/>
      <c r="G2" s="425"/>
      <c r="H2" s="425"/>
      <c r="I2" s="425"/>
      <c r="J2" s="425"/>
      <c r="K2" s="426"/>
    </row>
    <row r="3" spans="1:11" s="3" customFormat="1" ht="3.9" customHeight="1" x14ac:dyDescent="0.3">
      <c r="A3" s="429"/>
      <c r="B3" s="368"/>
      <c r="C3" s="368"/>
      <c r="D3" s="368"/>
      <c r="E3" s="368"/>
      <c r="F3" s="368"/>
      <c r="G3" s="368"/>
      <c r="H3" s="368"/>
      <c r="I3" s="368"/>
      <c r="J3" s="368"/>
      <c r="K3" s="369"/>
    </row>
    <row r="4" spans="1:11" ht="27" customHeight="1" x14ac:dyDescent="0.3">
      <c r="A4" s="12" t="s">
        <v>93</v>
      </c>
      <c r="B4" s="428" t="s">
        <v>94</v>
      </c>
      <c r="C4" s="368"/>
      <c r="D4" s="369"/>
      <c r="E4" s="12" t="s">
        <v>95</v>
      </c>
      <c r="F4" s="421" t="s">
        <v>96</v>
      </c>
      <c r="G4" s="422"/>
      <c r="H4" s="423"/>
      <c r="I4" s="318" t="s">
        <v>97</v>
      </c>
      <c r="J4" s="319">
        <v>46259</v>
      </c>
      <c r="K4" s="303"/>
    </row>
    <row r="5" spans="1:11" ht="72" customHeight="1" x14ac:dyDescent="0.3">
      <c r="A5" s="277" t="s">
        <v>98</v>
      </c>
      <c r="B5" s="428" t="s">
        <v>99</v>
      </c>
      <c r="C5" s="368"/>
      <c r="D5" s="369"/>
      <c r="E5" s="305" t="s">
        <v>100</v>
      </c>
      <c r="F5" s="306" t="s">
        <v>101</v>
      </c>
      <c r="G5" s="344">
        <v>46266</v>
      </c>
      <c r="H5" s="307"/>
      <c r="I5" s="308" t="s">
        <v>102</v>
      </c>
      <c r="J5" s="302">
        <v>46387</v>
      </c>
      <c r="K5" s="302"/>
    </row>
    <row r="6" spans="1:11" x14ac:dyDescent="0.3">
      <c r="F6" s="206"/>
      <c r="G6" s="207"/>
      <c r="H6" s="207"/>
      <c r="I6" s="208"/>
      <c r="J6" s="209"/>
    </row>
    <row r="7" spans="1:11" ht="21.15" customHeight="1" x14ac:dyDescent="0.3">
      <c r="A7" s="420" t="s">
        <v>103</v>
      </c>
      <c r="B7" s="420" t="s">
        <v>104</v>
      </c>
      <c r="C7" s="368"/>
      <c r="D7" s="368"/>
      <c r="E7" s="369"/>
    </row>
    <row r="8" spans="1:11" ht="65.25" customHeight="1" x14ac:dyDescent="0.3">
      <c r="A8" s="366"/>
      <c r="B8" s="354" t="s">
        <v>105</v>
      </c>
      <c r="C8" s="354" t="s">
        <v>106</v>
      </c>
      <c r="D8" s="354" t="s">
        <v>107</v>
      </c>
      <c r="E8" s="354" t="s">
        <v>108</v>
      </c>
      <c r="F8" s="279" t="s">
        <v>109</v>
      </c>
      <c r="G8" s="277" t="s">
        <v>22</v>
      </c>
      <c r="H8" s="277" t="s">
        <v>110</v>
      </c>
      <c r="I8" s="277" t="s">
        <v>111</v>
      </c>
      <c r="J8" s="277" t="s">
        <v>28</v>
      </c>
      <c r="K8" s="298" t="s">
        <v>112</v>
      </c>
    </row>
    <row r="9" spans="1:11" s="5" customFormat="1" ht="124.8" customHeight="1" x14ac:dyDescent="0.3">
      <c r="A9" s="1" t="s">
        <v>418</v>
      </c>
      <c r="B9" s="2" t="s">
        <v>113</v>
      </c>
      <c r="C9" s="364" t="s">
        <v>114</v>
      </c>
      <c r="D9" s="150" t="str">
        <f>+IF(B9='11 FORMULAS'!$B$4,'11 FORMULAS'!$C$4,IF(B9='11 FORMULAS'!$B$6,'11 FORMULAS'!$C$6,IF(B9='11 FORMULAS'!$B$8,'11 FORMULAS'!$C$8,IF(B9='11 FORMULAS'!$B$10,'11 FORMULAS'!$C$10,""))))</f>
        <v/>
      </c>
      <c r="E9" s="278" t="str">
        <f>+IFERROR(VLOOKUP(B9,Tabla3[],2,0),"")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9" s="1" t="s">
        <v>115</v>
      </c>
      <c r="G9" s="1" t="s">
        <v>116</v>
      </c>
      <c r="H9" s="362" t="s">
        <v>117</v>
      </c>
      <c r="I9" s="362" t="s">
        <v>414</v>
      </c>
      <c r="J9" s="363" t="str">
        <f>(CONCATENATE(Tabla1[[#This Row],[¿QUÉ? 
IMPACTO]]," ","por ",Tabla1[[#This Row],[¿CÓMO?
CAUSA INMEDIATA 
(Iniciar con la palabra 
por)]]," ","a causa de"," ",Tabla1[[#This Row],[¿PORQUÉ?
CAUSA RAÍZ
(Iniciar con 
debido a/a causa de)]]))</f>
        <v>Posibilidad de afectación económica y reputacional por el incumplimiento de las actividades, tiempos y responsables establecidos en el proceso de Fomento de la Asociatividad Solidaria y sus cuatro procedimientos asociados. a causa de  el proceso y los procedimientos vigentes se encuentran desactuaizados y no reflejan el modelo de ejecución actual con gestores territoriales contratistas (en lugar de convenios con cooperantes), generando vacíos normativos y ausencia de lineamientos claros para el equipo.</v>
      </c>
      <c r="K9" s="150" t="s">
        <v>118</v>
      </c>
    </row>
    <row r="10" spans="1:11" s="5" customFormat="1" ht="120" customHeight="1" x14ac:dyDescent="0.3">
      <c r="A10" s="1" t="s">
        <v>419</v>
      </c>
      <c r="B10" s="2" t="s">
        <v>113</v>
      </c>
      <c r="C10" s="364" t="s">
        <v>119</v>
      </c>
      <c r="D10" s="150" t="str">
        <f>+IF(B10='11 FORMULAS'!$B$4,'11 FORMULAS'!$C$4,IF(B10='11 FORMULAS'!$B$6,'11 FORMULAS'!$C$6,IF(B10='11 FORMULAS'!$B$8,'11 FORMULAS'!$C$8,IF(B10='11 FORMULAS'!$B$10,'11 FORMULAS'!$C$10,""))))</f>
        <v/>
      </c>
      <c r="E10" s="278" t="str">
        <f>+IFERROR(VLOOKUP(B10,Tabla3[],2,0),"")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10" s="1" t="s">
        <v>120</v>
      </c>
      <c r="G10" s="1" t="s">
        <v>121</v>
      </c>
      <c r="H10" s="362" t="s">
        <v>122</v>
      </c>
      <c r="I10" s="362" t="s">
        <v>415</v>
      </c>
      <c r="J10" s="363" t="str">
        <f>(CONCATENATE(Tabla1[[#This Row],[¿QUÉ? 
IMPACTO]]," ","por ",Tabla1[[#This Row],[¿CÓMO?
CAUSA INMEDIATA 
(Iniciar con la palabra 
por)]]," ","a causa de"," ",Tabla1[[#This Row],[¿PORQUÉ?
CAUSA RAÍZ
(Iniciar con 
debido a/a causa de)]]))</f>
        <v>Posibilidad  de efecto dañoso sobre el recurso público por  la asignación de medios de producción o recursos de fortalecimiento a organizaciones cuya caracterización socioeconómica, productiva y de necesidades no fue diagnosticada de forma completa o verificada. a causa de ausencia de una metodología estandarizada y de instrumentos de verificación para que los gestores territoriales realicen la caracterización (diagnóstico económico, social y productivo) de las organizaciones antes de la entrega de medios de producción.</v>
      </c>
      <c r="K10" s="150" t="s">
        <v>123</v>
      </c>
    </row>
    <row r="11" spans="1:11" ht="124.8" customHeight="1" x14ac:dyDescent="0.3">
      <c r="A11" s="1" t="s">
        <v>420</v>
      </c>
      <c r="B11" s="2" t="s">
        <v>124</v>
      </c>
      <c r="C11" s="364" t="s">
        <v>125</v>
      </c>
      <c r="D11" s="150" t="str">
        <f>+IF(B11='11 FORMULAS'!$B$4,'11 FORMULAS'!$C$4,IF(B11='11 FORMULAS'!$B$6,'11 FORMULAS'!$C$6,IF(B11='11 FORMULAS'!$B$8,'11 FORMULAS'!$C$8,IF(B11='11 FORMULAS'!$B$10,'11 FORMULAS'!$C$10,""))))</f>
        <v/>
      </c>
      <c r="E11" s="278" t="str">
        <f>+IFERROR(VLOOKUP(B11,Tabla3[],2,0),"")</f>
        <v>Eventos relacionados con las conductas o comportamientos de los empleados que afectan la Integridad Pública</v>
      </c>
      <c r="F11" s="1" t="s">
        <v>126</v>
      </c>
      <c r="G11" s="1" t="s">
        <v>127</v>
      </c>
      <c r="H11" s="362" t="s">
        <v>128</v>
      </c>
      <c r="I11" s="362" t="s">
        <v>416</v>
      </c>
      <c r="J11" s="363" t="str">
        <f>(CONCATENATE(Tabla1[[#This Row],[¿QUÉ? 
IMPACTO]]," ","por ",Tabla1[[#This Row],[¿CÓMO?
CAUSA INMEDIATA 
(Iniciar con la palabra 
por)]]," ","a causa de"," ",Tabla1[[#This Row],[¿PORQUÉ?
CAUSA RAÍZ
(Iniciar con 
debido a/a causa de)]]))</f>
        <v>Posibilidad de pérdida económica y reputacional por  la selección o priorización indebida de organizaciones o beneficiarios para la entrega de medios de producción y recursos de fortalecimiento, sin sujeción a los criterios técnicos de caracterización y priorización territorial. a causa de ausencia de un procedimiento formal para la entrega de medios de producción, de controles cruzados y de una segunda instancia de aprobación, lo que facilita conflictos de interés no declarados o injerencia indebida de terceros en la decisión de a qué organización se destinan los recursos.</v>
      </c>
      <c r="K11" s="150" t="s">
        <v>129</v>
      </c>
    </row>
    <row r="12" spans="1:11" ht="93.15" customHeight="1" x14ac:dyDescent="0.3">
      <c r="A12" s="1" t="s">
        <v>421</v>
      </c>
      <c r="B12" s="2" t="s">
        <v>113</v>
      </c>
      <c r="C12" s="364" t="s">
        <v>130</v>
      </c>
      <c r="D12" s="150" t="str">
        <f>+IF(B12='11 FORMULAS'!$B$4,'11 FORMULAS'!$C$4,IF(B12='11 FORMULAS'!$B$6,'11 FORMULAS'!$C$6,IF(B12='11 FORMULAS'!$B$8,'11 FORMULAS'!$C$8,IF(B12='11 FORMULAS'!$B$10,'11 FORMULAS'!$C$10,""))))</f>
        <v/>
      </c>
      <c r="E12" s="278" t="str">
        <f>+IFERROR(VLOOKUP(B12,Tabla3[],2,0),"")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12" s="1" t="s">
        <v>115</v>
      </c>
      <c r="G12" s="1" t="s">
        <v>116</v>
      </c>
      <c r="H12" s="362" t="s">
        <v>131</v>
      </c>
      <c r="I12" s="362" t="s">
        <v>417</v>
      </c>
      <c r="J12" s="363" t="str">
        <f>(CONCATENATE(Tabla1[[#This Row],[¿QUÉ? 
IMPACTO]]," ","por ",Tabla1[[#This Row],[¿CÓMO?
CAUSA INMEDIATA 
(Iniciar con la palabra 
por)]]," ","a causa de"," ",Tabla1[[#This Row],[¿PORQUÉ?
CAUSA RAÍZ
(Iniciar con 
debido a/a causa de)]]))</f>
        <v>Posibilidad de afectación económica y reputacional por  registros incompletos, inconsistentes o inoportunos de los avances, indicadores y resultados del proceso de Fomento de la Asociatividad Solidaria en los sistemas de información y reportes a Planeación. a causa de deficiencias en el registro, control documental y seguimiento de la información reportada por los gestores territoriales, y a la falta de una fuente única y verificada de datos del proceso.</v>
      </c>
      <c r="K12" s="150" t="s">
        <v>132</v>
      </c>
    </row>
    <row r="13" spans="1:11" ht="93.15" hidden="1" customHeight="1" x14ac:dyDescent="0.3">
      <c r="A13" s="1"/>
      <c r="B13" s="2"/>
      <c r="C13" s="2"/>
      <c r="D13" s="150" t="str">
        <f>+IF(B13='11 FORMULAS'!$B$4,'11 FORMULAS'!$C$4,IF(B13='11 FORMULAS'!$B$6,'11 FORMULAS'!$C$6,IF(B13='11 FORMULAS'!$B$8,'11 FORMULAS'!$C$8,IF(B13='11 FORMULAS'!$B$10,'11 FORMULAS'!$C$10,""))))</f>
        <v/>
      </c>
      <c r="E13" s="278" t="str">
        <f>+IFERROR(VLOOKUP(B13,Tabla3[],2,0),"")</f>
        <v/>
      </c>
      <c r="F13" s="1"/>
      <c r="G13" s="1"/>
      <c r="H13" s="345"/>
      <c r="I13" s="345"/>
      <c r="J13" s="301"/>
      <c r="K13" s="346"/>
    </row>
    <row r="14" spans="1:11" ht="93.15" hidden="1" customHeight="1" x14ac:dyDescent="0.3">
      <c r="A14" s="1"/>
      <c r="B14" s="2"/>
      <c r="C14" s="2"/>
      <c r="D14" s="150" t="str">
        <f>+IF(B14='11 FORMULAS'!$B$4,'11 FORMULAS'!$C$4,IF(B14='11 FORMULAS'!$B$6,'11 FORMULAS'!$C$6,IF(B14='11 FORMULAS'!$B$8,'11 FORMULAS'!$C$8,IF(B14='11 FORMULAS'!$B$10,'11 FORMULAS'!$C$10,""))))</f>
        <v/>
      </c>
      <c r="E14" s="278" t="str">
        <f>+IFERROR(VLOOKUP(B14,Tabla3[],2,0),"")</f>
        <v/>
      </c>
      <c r="F14" s="1"/>
      <c r="G14" s="1"/>
      <c r="H14" s="345"/>
      <c r="I14" s="345"/>
      <c r="J14" s="301"/>
      <c r="K14" s="346"/>
    </row>
    <row r="15" spans="1:11" ht="93.15" hidden="1" customHeight="1" x14ac:dyDescent="0.3">
      <c r="A15" s="1"/>
      <c r="B15" s="2"/>
      <c r="C15" s="2"/>
      <c r="D15" s="150" t="str">
        <f>+IF(B15='11 FORMULAS'!$B$4,'11 FORMULAS'!$C$4,IF(B15='11 FORMULAS'!$B$6,'11 FORMULAS'!$C$6,IF(B15='11 FORMULAS'!$B$8,'11 FORMULAS'!$C$8,IF(B15='11 FORMULAS'!$B$10,'11 FORMULAS'!$C$10,""))))</f>
        <v/>
      </c>
      <c r="E15" s="278" t="str">
        <f>+IFERROR(VLOOKUP(B15,Tabla3[],2,0),"")</f>
        <v/>
      </c>
      <c r="F15" s="1"/>
      <c r="G15" s="1"/>
      <c r="H15" s="345"/>
      <c r="I15" s="345"/>
      <c r="J15" s="301"/>
      <c r="K15" s="346"/>
    </row>
    <row r="16" spans="1:11" ht="93.15" hidden="1" customHeight="1" x14ac:dyDescent="0.3">
      <c r="A16" s="1"/>
      <c r="B16" s="2"/>
      <c r="C16" s="2"/>
      <c r="D16" s="150" t="str">
        <f>+IF(B16='11 FORMULAS'!$B$4,'11 FORMULAS'!$C$4,IF(B16='11 FORMULAS'!$B$6,'11 FORMULAS'!$C$6,IF(B16='11 FORMULAS'!$B$8,'11 FORMULAS'!$C$8,IF(B16='11 FORMULAS'!$B$10,'11 FORMULAS'!$C$10,""))))</f>
        <v/>
      </c>
      <c r="E16" s="278" t="str">
        <f>+IFERROR(VLOOKUP(B16,Tabla3[],2,0),"")</f>
        <v/>
      </c>
      <c r="F16" s="1"/>
      <c r="G16" s="1"/>
      <c r="H16" s="345"/>
      <c r="I16" s="345"/>
      <c r="J16" s="301"/>
      <c r="K16" s="346"/>
    </row>
    <row r="17" spans="1:11" s="6" customFormat="1" ht="93.15" hidden="1" customHeight="1" x14ac:dyDescent="0.3">
      <c r="A17" s="1"/>
      <c r="B17" s="2"/>
      <c r="C17" s="2"/>
      <c r="D17" s="150" t="str">
        <f>+IF(B17='11 FORMULAS'!$B$4,'11 FORMULAS'!$C$4,IF(B17='11 FORMULAS'!$B$6,'11 FORMULAS'!$C$6,IF(B17='11 FORMULAS'!$B$8,'11 FORMULAS'!$C$8,IF(B17='11 FORMULAS'!$B$10,'11 FORMULAS'!$C$10,""))))</f>
        <v/>
      </c>
      <c r="E17" s="278" t="str">
        <f>+IFERROR(VLOOKUP(B17,Tabla3[],2,0),"")</f>
        <v/>
      </c>
      <c r="F17" s="1"/>
      <c r="G17" s="1"/>
      <c r="H17" s="345"/>
      <c r="I17" s="345"/>
      <c r="J17" s="301"/>
      <c r="K17" s="300"/>
    </row>
    <row r="18" spans="1:11" s="6" customFormat="1" ht="93.15" hidden="1" customHeight="1" x14ac:dyDescent="0.3">
      <c r="A18" s="1"/>
      <c r="B18" s="2"/>
      <c r="C18" s="2"/>
      <c r="D18" s="150" t="str">
        <f>+IF(B18='11 FORMULAS'!$B$4,'11 FORMULAS'!$C$4,IF(B18='11 FORMULAS'!$B$6,'11 FORMULAS'!$C$6,IF(B18='11 FORMULAS'!$B$8,'11 FORMULAS'!$C$8,IF(B18='11 FORMULAS'!$B$10,'11 FORMULAS'!$C$10,""))))</f>
        <v/>
      </c>
      <c r="E18" s="278" t="str">
        <f>+IFERROR(VLOOKUP(B18,Tabla3[],2,0),"")</f>
        <v/>
      </c>
      <c r="F18" s="1"/>
      <c r="G18" s="1"/>
      <c r="H18" s="345"/>
      <c r="I18" s="345"/>
      <c r="J18" s="301"/>
      <c r="K18" s="300"/>
    </row>
    <row r="19" spans="1:11" s="6" customFormat="1" ht="93.15" hidden="1" customHeight="1" x14ac:dyDescent="0.3">
      <c r="A19" s="1"/>
      <c r="B19" s="2"/>
      <c r="C19" s="2"/>
      <c r="D19" s="150" t="str">
        <f>+IF(B19='11 FORMULAS'!$B$4,'11 FORMULAS'!$C$4,IF(B19='11 FORMULAS'!$B$6,'11 FORMULAS'!$C$6,IF(B19='11 FORMULAS'!$B$8,'11 FORMULAS'!$C$8,IF(B19='11 FORMULAS'!$B$10,'11 FORMULAS'!$C$10,""))))</f>
        <v/>
      </c>
      <c r="E19" s="278" t="str">
        <f>+IFERROR(VLOOKUP(B19,Tabla3[],2,0),"")</f>
        <v/>
      </c>
      <c r="F19" s="1"/>
      <c r="G19" s="1"/>
      <c r="H19" s="345"/>
      <c r="I19" s="345"/>
      <c r="J19" s="301"/>
      <c r="K19" s="300"/>
    </row>
    <row r="20" spans="1:11" s="6" customFormat="1" ht="93.15" hidden="1" customHeight="1" x14ac:dyDescent="0.3">
      <c r="A20" s="1"/>
      <c r="B20" s="2"/>
      <c r="C20" s="2"/>
      <c r="D20" s="150" t="str">
        <f>+IF(B20='11 FORMULAS'!$B$4,'11 FORMULAS'!$C$4,IF(B20='11 FORMULAS'!$B$6,'11 FORMULAS'!$C$6,IF(B20='11 FORMULAS'!$B$8,'11 FORMULAS'!$C$8,IF(B20='11 FORMULAS'!$B$10,'11 FORMULAS'!$C$10,""))))</f>
        <v/>
      </c>
      <c r="E20" s="278" t="str">
        <f>+IFERROR(VLOOKUP(B20,Tabla3[],2,0),"")</f>
        <v/>
      </c>
      <c r="F20" s="1"/>
      <c r="G20" s="1"/>
      <c r="H20" s="345"/>
      <c r="I20" s="345"/>
      <c r="J20" s="301"/>
      <c r="K20" s="300"/>
    </row>
    <row r="21" spans="1:11" s="6" customFormat="1" ht="93.15" hidden="1" customHeight="1" x14ac:dyDescent="0.3">
      <c r="A21" s="1"/>
      <c r="B21" s="2"/>
      <c r="C21" s="2"/>
      <c r="D21" s="150" t="str">
        <f>+IF(B21='11 FORMULAS'!$B$4,'11 FORMULAS'!$C$4,IF(B21='11 FORMULAS'!$B$6,'11 FORMULAS'!$C$6,IF(B21='11 FORMULAS'!$B$8,'11 FORMULAS'!$C$8,IF(B21='11 FORMULAS'!$B$10,'11 FORMULAS'!$C$10,""))))</f>
        <v/>
      </c>
      <c r="E21" s="278" t="str">
        <f>+IFERROR(VLOOKUP(B21,Tabla3[],2,0),"")</f>
        <v/>
      </c>
      <c r="F21" s="1"/>
      <c r="G21" s="1"/>
      <c r="H21" s="345"/>
      <c r="I21" s="345"/>
      <c r="J21" s="301"/>
      <c r="K21" s="300"/>
    </row>
    <row r="22" spans="1:11" s="6" customFormat="1" ht="93.15" hidden="1" customHeight="1" x14ac:dyDescent="0.3">
      <c r="A22" s="1"/>
      <c r="B22" s="2"/>
      <c r="C22" s="2"/>
      <c r="D22" s="150" t="str">
        <f>+IF(B22='11 FORMULAS'!$B$4,'11 FORMULAS'!$C$4,IF(B22='11 FORMULAS'!$B$6,'11 FORMULAS'!$C$6,IF(B22='11 FORMULAS'!$B$8,'11 FORMULAS'!$C$8,IF(B22='11 FORMULAS'!$B$10,'11 FORMULAS'!$C$10,""))))</f>
        <v/>
      </c>
      <c r="E22" s="278" t="str">
        <f>+IFERROR(VLOOKUP(B22,Tabla3[],2,0),"")</f>
        <v/>
      </c>
      <c r="F22" s="1"/>
      <c r="G22" s="1"/>
      <c r="H22" s="345"/>
      <c r="I22" s="345"/>
      <c r="J22" s="301"/>
      <c r="K22" s="300"/>
    </row>
    <row r="23" spans="1:11" s="6" customFormat="1" ht="93.15" hidden="1" customHeight="1" x14ac:dyDescent="0.3">
      <c r="A23" s="1"/>
      <c r="B23" s="2"/>
      <c r="C23" s="2"/>
      <c r="D23" s="150" t="str">
        <f>+IF(B23='11 FORMULAS'!$B$4,'11 FORMULAS'!$C$4,IF(B23='11 FORMULAS'!$B$6,'11 FORMULAS'!$C$6,IF(B23='11 FORMULAS'!$B$8,'11 FORMULAS'!$C$8,IF(B23='11 FORMULAS'!$B$10,'11 FORMULAS'!$C$10,""))))</f>
        <v/>
      </c>
      <c r="E23" s="278" t="str">
        <f>+IFERROR(VLOOKUP(B23,Tabla3[],2,0),"")</f>
        <v/>
      </c>
      <c r="F23" s="1"/>
      <c r="G23" s="1"/>
      <c r="H23" s="345"/>
      <c r="I23" s="345"/>
      <c r="J23" s="301"/>
      <c r="K23" s="300"/>
    </row>
    <row r="24" spans="1:11" s="6" customFormat="1" ht="93.15" hidden="1" customHeight="1" x14ac:dyDescent="0.3">
      <c r="A24" s="1"/>
      <c r="B24" s="2"/>
      <c r="C24" s="2"/>
      <c r="D24" s="150" t="str">
        <f>+IF(B24='11 FORMULAS'!$B$4,'11 FORMULAS'!$C$4,IF(B24='11 FORMULAS'!$B$6,'11 FORMULAS'!$C$6,IF(B24='11 FORMULAS'!$B$8,'11 FORMULAS'!$C$8,IF(B24='11 FORMULAS'!$B$10,'11 FORMULAS'!$C$10,""))))</f>
        <v/>
      </c>
      <c r="E24" s="278" t="str">
        <f>+IFERROR(VLOOKUP(B24,Tabla3[],2,0),"")</f>
        <v/>
      </c>
      <c r="F24" s="1"/>
      <c r="G24" s="1"/>
      <c r="H24" s="345"/>
      <c r="I24" s="345"/>
      <c r="J24" s="301"/>
      <c r="K24" s="300"/>
    </row>
    <row r="25" spans="1:11" s="6" customFormat="1" ht="93.15" hidden="1" customHeight="1" x14ac:dyDescent="0.3">
      <c r="A25" s="1"/>
      <c r="B25" s="2"/>
      <c r="C25" s="2"/>
      <c r="D25" s="150" t="str">
        <f>+IF(B25='11 FORMULAS'!$B$4,'11 FORMULAS'!$C$4,IF(B25='11 FORMULAS'!$B$6,'11 FORMULAS'!$C$6,IF(B25='11 FORMULAS'!$B$8,'11 FORMULAS'!$C$8,IF(B25='11 FORMULAS'!$B$10,'11 FORMULAS'!$C$10,""))))</f>
        <v/>
      </c>
      <c r="E25" s="278" t="str">
        <f>+IFERROR(VLOOKUP(B25,Tabla3[],2,0),"")</f>
        <v/>
      </c>
      <c r="F25" s="1"/>
      <c r="G25" s="1"/>
      <c r="H25" s="345"/>
      <c r="I25" s="345"/>
      <c r="J25" s="301"/>
      <c r="K25" s="300"/>
    </row>
    <row r="26" spans="1:11" s="6" customFormat="1" ht="93.15" hidden="1" customHeight="1" x14ac:dyDescent="0.3">
      <c r="A26" s="1"/>
      <c r="B26" s="2"/>
      <c r="C26" s="2"/>
      <c r="D26" s="150" t="str">
        <f>+IF(B26='11 FORMULAS'!$B$4,'11 FORMULAS'!$C$4,IF(B26='11 FORMULAS'!$B$6,'11 FORMULAS'!$C$6,IF(B26='11 FORMULAS'!$B$8,'11 FORMULAS'!$C$8,IF(B26='11 FORMULAS'!$B$10,'11 FORMULAS'!$C$10,""))))</f>
        <v/>
      </c>
      <c r="E26" s="278" t="str">
        <f>+IFERROR(VLOOKUP(B26,Tabla3[],2,0),"")</f>
        <v/>
      </c>
      <c r="F26" s="1"/>
      <c r="G26" s="1"/>
      <c r="H26" s="345"/>
      <c r="I26" s="345"/>
      <c r="J26" s="301"/>
      <c r="K26" s="300"/>
    </row>
    <row r="27" spans="1:11" s="6" customFormat="1" ht="93.15" hidden="1" customHeight="1" x14ac:dyDescent="0.3">
      <c r="A27" s="1"/>
      <c r="B27" s="2"/>
      <c r="C27" s="2"/>
      <c r="D27" s="150" t="str">
        <f>+IF(B27='11 FORMULAS'!$B$4,'11 FORMULAS'!$C$4,IF(B27='11 FORMULAS'!$B$6,'11 FORMULAS'!$C$6,IF(B27='11 FORMULAS'!$B$8,'11 FORMULAS'!$C$8,IF(B27='11 FORMULAS'!$B$10,'11 FORMULAS'!$C$10,""))))</f>
        <v/>
      </c>
      <c r="E27" s="278" t="str">
        <f>+IFERROR(VLOOKUP(B27,Tabla3[],2,0),"")</f>
        <v/>
      </c>
      <c r="F27" s="1"/>
      <c r="G27" s="1"/>
      <c r="H27" s="345"/>
      <c r="I27" s="345"/>
      <c r="J27" s="301"/>
      <c r="K27" s="300"/>
    </row>
    <row r="28" spans="1:11" s="6" customFormat="1" ht="93.15" hidden="1" customHeight="1" x14ac:dyDescent="0.3">
      <c r="A28" s="1"/>
      <c r="B28" s="2"/>
      <c r="C28" s="2"/>
      <c r="D28" s="150" t="str">
        <f>+IF(B28='11 FORMULAS'!$B$4,'11 FORMULAS'!$C$4,IF(B28='11 FORMULAS'!$B$6,'11 FORMULAS'!$C$6,IF(B28='11 FORMULAS'!$B$8,'11 FORMULAS'!$C$8,IF(B28='11 FORMULAS'!$B$10,'11 FORMULAS'!$C$10,""))))</f>
        <v/>
      </c>
      <c r="E28" s="278" t="str">
        <f>+IFERROR(VLOOKUP(B28,Tabla3[],2,0),"")</f>
        <v/>
      </c>
      <c r="F28" s="1"/>
      <c r="G28" s="1"/>
      <c r="H28" s="299"/>
      <c r="I28" s="299"/>
      <c r="J28" s="301"/>
      <c r="K28" s="300"/>
    </row>
    <row r="29" spans="1:11" s="6" customFormat="1" ht="17.399999999999999" customHeight="1" x14ac:dyDescent="0.3">
      <c r="F29" s="7"/>
      <c r="G29" s="7"/>
      <c r="H29" s="7"/>
      <c r="I29" s="7"/>
      <c r="J29" s="8"/>
    </row>
    <row r="30" spans="1:11" x14ac:dyDescent="0.25">
      <c r="F30" s="3"/>
      <c r="G30" s="3"/>
      <c r="H30" s="3"/>
      <c r="I30" s="3"/>
    </row>
    <row r="31" spans="1:11" x14ac:dyDescent="0.25">
      <c r="F31" s="3"/>
      <c r="G31" s="3"/>
      <c r="H31" s="3"/>
      <c r="I31" s="3"/>
    </row>
    <row r="32" spans="1:11" x14ac:dyDescent="0.3">
      <c r="F32" s="9"/>
      <c r="G32" s="9"/>
      <c r="H32" s="9"/>
      <c r="I32" s="9"/>
    </row>
    <row r="33" spans="6:26" x14ac:dyDescent="0.25">
      <c r="F33" s="3"/>
      <c r="G33" s="3"/>
      <c r="H33" s="3"/>
      <c r="I33" s="3"/>
    </row>
    <row r="34" spans="6:26" x14ac:dyDescent="0.25">
      <c r="F34" s="3"/>
      <c r="G34" s="3"/>
      <c r="H34" s="3"/>
      <c r="I34" s="3"/>
    </row>
    <row r="35" spans="6:26" x14ac:dyDescent="0.25">
      <c r="F35" s="3"/>
      <c r="G35" s="3"/>
      <c r="H35" s="3"/>
      <c r="I35" s="3"/>
    </row>
    <row r="39" spans="6:26" ht="14.25" customHeight="1" x14ac:dyDescent="0.3"/>
    <row r="43" spans="6:26" ht="14.25" customHeight="1" x14ac:dyDescent="0.3">
      <c r="X43" s="10"/>
    </row>
    <row r="44" spans="6:26" x14ac:dyDescent="0.3">
      <c r="Z44" s="10"/>
    </row>
    <row r="45" spans="6:26" x14ac:dyDescent="0.3">
      <c r="Z45" s="10"/>
    </row>
    <row r="46" spans="6:26" x14ac:dyDescent="0.3">
      <c r="Z46" s="10"/>
    </row>
    <row r="47" spans="6:26" x14ac:dyDescent="0.3">
      <c r="Z47" s="10"/>
    </row>
    <row r="48" spans="6:26" x14ac:dyDescent="0.3">
      <c r="Z48" s="10"/>
    </row>
    <row r="49" spans="26:26" x14ac:dyDescent="0.3">
      <c r="Z49" s="10"/>
    </row>
    <row r="50" spans="26:26" x14ac:dyDescent="0.3">
      <c r="Z50" s="10"/>
    </row>
    <row r="51" spans="26:26" ht="14.25" customHeight="1" x14ac:dyDescent="0.3">
      <c r="Z51" s="10"/>
    </row>
    <row r="52" spans="26:26" x14ac:dyDescent="0.3">
      <c r="Z52" s="10"/>
    </row>
  </sheetData>
  <mergeCells count="8">
    <mergeCell ref="A7:A8"/>
    <mergeCell ref="B7:E7"/>
    <mergeCell ref="F4:H4"/>
    <mergeCell ref="A1:K1"/>
    <mergeCell ref="C2:K2"/>
    <mergeCell ref="B5:D5"/>
    <mergeCell ref="A3:K3"/>
    <mergeCell ref="B4:D4"/>
  </mergeCells>
  <dataValidations disablePrompts="1" count="2">
    <dataValidation type="list" allowBlank="1" showInputMessage="1" showErrorMessage="1" sqref="C9:C28" xr:uid="{00000000-0002-0000-0100-000000000000}">
      <formula1>INDIRECT(B9)</formula1>
    </dataValidation>
    <dataValidation type="list" allowBlank="1" showInputMessage="1" showErrorMessage="1" sqref="G9:G28" xr:uid="{00000000-0002-0000-0100-000001000000}">
      <formula1>INDIRECT($F9)</formula1>
    </dataValidation>
  </dataValidations>
  <printOptions horizontalCentered="1"/>
  <pageMargins left="0.25" right="0.25" top="0.75" bottom="0.75" header="0.3" footer="0.3"/>
  <pageSetup paperSize="9" scale="41" fitToHeight="0" orientation="landscape"/>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W72"/>
  <sheetViews>
    <sheetView zoomScale="70" zoomScaleNormal="70" workbookViewId="0">
      <selection activeCell="C39" sqref="C39"/>
    </sheetView>
  </sheetViews>
  <sheetFormatPr baseColWidth="10" defaultColWidth="10.88671875" defaultRowHeight="13.2" x14ac:dyDescent="0.25"/>
  <cols>
    <col min="1" max="1" width="35.44140625" style="357" customWidth="1"/>
    <col min="2" max="2" width="47.109375" style="357" customWidth="1"/>
    <col min="3" max="3" width="42.44140625" style="357" customWidth="1"/>
    <col min="4" max="4" width="34.44140625" style="357" customWidth="1"/>
    <col min="5" max="5" width="27.109375" style="357" customWidth="1"/>
    <col min="6" max="6" width="45.44140625" style="357" customWidth="1"/>
    <col min="7" max="7" width="22.109375" style="357" customWidth="1"/>
    <col min="8" max="8" width="20.88671875" style="357" customWidth="1"/>
    <col min="9" max="9" width="46.33203125" style="357" customWidth="1"/>
    <col min="10" max="10" width="10.88671875" style="357" customWidth="1"/>
    <col min="11" max="11" width="20.88671875" style="357" customWidth="1"/>
    <col min="12" max="12" width="14.44140625" style="357" customWidth="1"/>
    <col min="13" max="14" width="21" style="357" customWidth="1"/>
    <col min="15" max="16" width="10.88671875" style="357" customWidth="1"/>
    <col min="17" max="17" width="14.88671875" style="357" customWidth="1"/>
    <col min="18" max="18" width="10.88671875" style="357" customWidth="1"/>
    <col min="19" max="19" width="16.44140625" style="357" customWidth="1"/>
    <col min="20" max="20" width="10.88671875" style="357" customWidth="1"/>
    <col min="21" max="21" width="30.109375" style="357" customWidth="1"/>
    <col min="22" max="23" width="10.88671875" style="357" customWidth="1"/>
    <col min="24" max="16384" width="10.88671875" style="357"/>
  </cols>
  <sheetData>
    <row r="1" spans="1:23" ht="25.5" customHeight="1" x14ac:dyDescent="0.3">
      <c r="A1" s="433" t="s">
        <v>133</v>
      </c>
      <c r="B1" s="434"/>
      <c r="E1" s="435" t="s">
        <v>134</v>
      </c>
      <c r="F1" s="410"/>
      <c r="G1" s="410"/>
      <c r="H1" s="410"/>
    </row>
    <row r="2" spans="1:23" ht="48.9" customHeight="1" x14ac:dyDescent="0.3">
      <c r="B2" s="138" t="s">
        <v>104</v>
      </c>
      <c r="C2" s="138"/>
      <c r="E2" s="432" t="s">
        <v>135</v>
      </c>
      <c r="F2" s="368"/>
      <c r="G2" s="368"/>
      <c r="H2" s="368"/>
      <c r="I2" s="369"/>
      <c r="K2" s="432" t="s">
        <v>136</v>
      </c>
      <c r="L2" s="368"/>
      <c r="M2" s="368"/>
      <c r="N2" s="369"/>
      <c r="P2" s="432" t="s">
        <v>53</v>
      </c>
      <c r="Q2" s="369"/>
      <c r="S2" s="130" t="s">
        <v>71</v>
      </c>
      <c r="U2" s="130" t="s">
        <v>137</v>
      </c>
      <c r="W2" s="360" t="s">
        <v>83</v>
      </c>
    </row>
    <row r="3" spans="1:23" ht="28.2" customHeight="1" thickBot="1" x14ac:dyDescent="0.3">
      <c r="A3" s="131" t="s">
        <v>138</v>
      </c>
      <c r="B3" s="138" t="s">
        <v>138</v>
      </c>
      <c r="C3" s="138" t="s">
        <v>104</v>
      </c>
      <c r="E3" s="132" t="s">
        <v>49</v>
      </c>
      <c r="F3" s="132" t="s">
        <v>51</v>
      </c>
      <c r="H3" s="132" t="s">
        <v>54</v>
      </c>
      <c r="I3" s="132" t="s">
        <v>56</v>
      </c>
      <c r="K3" s="130" t="s">
        <v>139</v>
      </c>
      <c r="L3" s="130" t="s">
        <v>140</v>
      </c>
      <c r="M3" s="130" t="s">
        <v>141</v>
      </c>
      <c r="N3" s="130" t="s">
        <v>142</v>
      </c>
      <c r="P3" s="356" t="s">
        <v>49</v>
      </c>
      <c r="Q3" s="356" t="s">
        <v>143</v>
      </c>
      <c r="S3" s="131" t="s">
        <v>144</v>
      </c>
      <c r="U3" s="11" t="s">
        <v>145</v>
      </c>
      <c r="W3" s="50" t="s">
        <v>146</v>
      </c>
    </row>
    <row r="4" spans="1:23" ht="39.6" customHeight="1" x14ac:dyDescent="0.25">
      <c r="A4" s="137" t="s">
        <v>147</v>
      </c>
      <c r="B4" s="140" t="s">
        <v>147</v>
      </c>
      <c r="C4" s="151" t="s">
        <v>148</v>
      </c>
      <c r="E4" s="131" t="s">
        <v>149</v>
      </c>
      <c r="F4" s="133">
        <v>0.25</v>
      </c>
      <c r="H4" s="131" t="s">
        <v>150</v>
      </c>
      <c r="I4" s="133">
        <v>0.25</v>
      </c>
      <c r="K4" s="272" t="s">
        <v>151</v>
      </c>
      <c r="L4" s="131" t="s">
        <v>152</v>
      </c>
      <c r="M4" s="131" t="s">
        <v>153</v>
      </c>
      <c r="N4" s="131" t="s">
        <v>154</v>
      </c>
      <c r="P4" s="131" t="s">
        <v>149</v>
      </c>
      <c r="Q4" s="172" t="s">
        <v>155</v>
      </c>
      <c r="S4" s="131" t="s">
        <v>156</v>
      </c>
      <c r="U4" s="11" t="s">
        <v>157</v>
      </c>
      <c r="W4" s="50" t="s">
        <v>158</v>
      </c>
    </row>
    <row r="5" spans="1:23" ht="79.8" customHeight="1" thickBot="1" x14ac:dyDescent="0.3">
      <c r="A5" s="137" t="s">
        <v>159</v>
      </c>
      <c r="B5" s="144"/>
      <c r="C5" s="152"/>
      <c r="E5" s="131" t="s">
        <v>160</v>
      </c>
      <c r="F5" s="133">
        <v>0.15</v>
      </c>
      <c r="H5" s="131" t="s">
        <v>161</v>
      </c>
      <c r="I5" s="133">
        <v>0.15</v>
      </c>
      <c r="K5" s="272" t="s">
        <v>162</v>
      </c>
      <c r="L5" s="131" t="s">
        <v>163</v>
      </c>
      <c r="M5" s="131" t="s">
        <v>164</v>
      </c>
      <c r="N5" s="131" t="s">
        <v>165</v>
      </c>
      <c r="P5" s="131" t="s">
        <v>160</v>
      </c>
      <c r="Q5" s="172" t="s">
        <v>155</v>
      </c>
      <c r="S5" s="131" t="s">
        <v>166</v>
      </c>
      <c r="U5" s="11" t="s">
        <v>167</v>
      </c>
      <c r="W5" s="50" t="s">
        <v>168</v>
      </c>
    </row>
    <row r="6" spans="1:23" ht="27.6" customHeight="1" x14ac:dyDescent="0.25">
      <c r="A6" s="137" t="s">
        <v>169</v>
      </c>
      <c r="B6" s="146" t="s">
        <v>159</v>
      </c>
      <c r="C6" s="153" t="s">
        <v>170</v>
      </c>
      <c r="E6" s="131" t="s">
        <v>171</v>
      </c>
      <c r="F6" s="133">
        <v>0.1</v>
      </c>
      <c r="H6" s="131"/>
      <c r="I6" s="131"/>
      <c r="K6" s="272" t="s">
        <v>172</v>
      </c>
      <c r="L6" s="131"/>
      <c r="M6" s="131"/>
      <c r="N6" s="131" t="s">
        <v>173</v>
      </c>
      <c r="P6" s="131" t="s">
        <v>171</v>
      </c>
      <c r="Q6" s="172" t="s">
        <v>174</v>
      </c>
      <c r="S6" s="131" t="s">
        <v>175</v>
      </c>
      <c r="U6" s="11" t="s">
        <v>176</v>
      </c>
      <c r="W6" s="131"/>
    </row>
    <row r="7" spans="1:23" ht="13.8" customHeight="1" thickBot="1" x14ac:dyDescent="0.3">
      <c r="A7" s="137" t="s">
        <v>177</v>
      </c>
      <c r="B7" s="144"/>
      <c r="C7" s="152"/>
      <c r="E7" s="131"/>
      <c r="F7" s="133"/>
      <c r="P7" s="134"/>
      <c r="S7" s="131" t="s">
        <v>178</v>
      </c>
    </row>
    <row r="8" spans="1:23" x14ac:dyDescent="0.25">
      <c r="A8" s="137" t="s">
        <v>179</v>
      </c>
      <c r="B8" s="146" t="s">
        <v>169</v>
      </c>
      <c r="C8" s="153" t="s">
        <v>124</v>
      </c>
      <c r="S8" s="131"/>
    </row>
    <row r="9" spans="1:23" ht="27" customHeight="1" thickBot="1" x14ac:dyDescent="0.3">
      <c r="A9" s="137" t="s">
        <v>180</v>
      </c>
      <c r="B9" s="148"/>
      <c r="C9" s="152"/>
    </row>
    <row r="10" spans="1:23" x14ac:dyDescent="0.25">
      <c r="A10" s="137" t="s">
        <v>181</v>
      </c>
      <c r="B10" s="146" t="s">
        <v>177</v>
      </c>
      <c r="C10" s="153" t="s">
        <v>182</v>
      </c>
    </row>
    <row r="11" spans="1:23" ht="14.25" customHeight="1" thickBot="1" x14ac:dyDescent="0.3">
      <c r="A11" s="139"/>
      <c r="B11" s="144"/>
      <c r="C11" s="152"/>
    </row>
    <row r="12" spans="1:23" ht="14.25" customHeight="1" x14ac:dyDescent="0.25">
      <c r="B12" s="146" t="s">
        <v>179</v>
      </c>
      <c r="C12" s="147" t="s">
        <v>148</v>
      </c>
    </row>
    <row r="13" spans="1:23" ht="14.25" customHeight="1" x14ac:dyDescent="0.25">
      <c r="A13" s="270" t="s">
        <v>109</v>
      </c>
      <c r="B13" s="143"/>
      <c r="C13" s="142" t="s">
        <v>170</v>
      </c>
    </row>
    <row r="14" spans="1:23" ht="14.25" customHeight="1" x14ac:dyDescent="0.25">
      <c r="A14" s="271" t="s">
        <v>115</v>
      </c>
      <c r="B14" s="141"/>
      <c r="C14" s="142" t="s">
        <v>124</v>
      </c>
    </row>
    <row r="15" spans="1:23" ht="14.25" customHeight="1" x14ac:dyDescent="0.25">
      <c r="A15" s="271" t="s">
        <v>120</v>
      </c>
      <c r="B15" s="141"/>
      <c r="C15" s="142" t="s">
        <v>182</v>
      </c>
    </row>
    <row r="16" spans="1:23" ht="14.25" customHeight="1" x14ac:dyDescent="0.25">
      <c r="A16" s="271" t="s">
        <v>183</v>
      </c>
      <c r="B16" s="141"/>
      <c r="C16" s="142" t="s">
        <v>184</v>
      </c>
    </row>
    <row r="17" spans="1:5" ht="14.25" customHeight="1" thickBot="1" x14ac:dyDescent="0.3">
      <c r="A17" s="271" t="s">
        <v>185</v>
      </c>
      <c r="B17" s="144"/>
      <c r="C17" s="145"/>
    </row>
    <row r="18" spans="1:5" x14ac:dyDescent="0.25">
      <c r="A18" s="271" t="s">
        <v>186</v>
      </c>
      <c r="B18" s="146" t="s">
        <v>180</v>
      </c>
      <c r="C18" s="147" t="s">
        <v>148</v>
      </c>
    </row>
    <row r="19" spans="1:5" ht="14.25" customHeight="1" x14ac:dyDescent="0.25">
      <c r="B19" s="141"/>
      <c r="C19" s="142" t="s">
        <v>170</v>
      </c>
    </row>
    <row r="20" spans="1:5" ht="14.25" customHeight="1" x14ac:dyDescent="0.25">
      <c r="B20" s="141"/>
      <c r="C20" s="142" t="s">
        <v>124</v>
      </c>
    </row>
    <row r="21" spans="1:5" ht="14.25" customHeight="1" x14ac:dyDescent="0.25">
      <c r="B21" s="141"/>
      <c r="C21" s="142" t="s">
        <v>182</v>
      </c>
    </row>
    <row r="22" spans="1:5" ht="14.25" customHeight="1" x14ac:dyDescent="0.25">
      <c r="B22" s="141"/>
      <c r="C22" s="142" t="s">
        <v>184</v>
      </c>
    </row>
    <row r="23" spans="1:5" ht="14.25" customHeight="1" thickBot="1" x14ac:dyDescent="0.3">
      <c r="B23" s="148"/>
      <c r="C23" s="149"/>
    </row>
    <row r="24" spans="1:5" ht="14.25" customHeight="1" x14ac:dyDescent="0.25">
      <c r="B24" s="146" t="s">
        <v>181</v>
      </c>
      <c r="C24" s="147" t="s">
        <v>184</v>
      </c>
    </row>
    <row r="25" spans="1:5" ht="14.25" customHeight="1" x14ac:dyDescent="0.25">
      <c r="B25" s="141"/>
      <c r="C25" s="142" t="s">
        <v>170</v>
      </c>
    </row>
    <row r="26" spans="1:5" ht="14.25" customHeight="1" thickBot="1" x14ac:dyDescent="0.3">
      <c r="B26" s="144"/>
      <c r="C26" s="145"/>
    </row>
    <row r="30" spans="1:5" x14ac:dyDescent="0.25">
      <c r="A30" s="270"/>
      <c r="B30" s="270"/>
      <c r="C30" s="270"/>
      <c r="D30" s="270"/>
      <c r="E30" s="270"/>
    </row>
    <row r="31" spans="1:5" x14ac:dyDescent="0.25">
      <c r="A31" s="357" t="s">
        <v>115</v>
      </c>
      <c r="B31" s="357" t="s">
        <v>120</v>
      </c>
      <c r="C31" s="357" t="s">
        <v>187</v>
      </c>
      <c r="D31" s="357" t="s">
        <v>126</v>
      </c>
      <c r="E31" s="357" t="s">
        <v>188</v>
      </c>
    </row>
    <row r="32" spans="1:5" ht="26.4" customHeight="1" x14ac:dyDescent="0.25">
      <c r="A32" s="280" t="s">
        <v>189</v>
      </c>
      <c r="B32" s="357" t="s">
        <v>121</v>
      </c>
      <c r="C32" s="357" t="s">
        <v>190</v>
      </c>
      <c r="D32" s="357" t="s">
        <v>191</v>
      </c>
      <c r="E32" s="357" t="s">
        <v>191</v>
      </c>
    </row>
    <row r="33" spans="1:9" ht="26.4" customHeight="1" x14ac:dyDescent="0.25">
      <c r="A33" s="280" t="s">
        <v>192</v>
      </c>
      <c r="B33" s="357" t="s">
        <v>193</v>
      </c>
      <c r="C33" s="357" t="s">
        <v>194</v>
      </c>
      <c r="D33" s="357" t="s">
        <v>195</v>
      </c>
      <c r="E33" s="357" t="s">
        <v>195</v>
      </c>
    </row>
    <row r="34" spans="1:9" ht="26.4" customHeight="1" x14ac:dyDescent="0.25">
      <c r="A34" s="280" t="s">
        <v>116</v>
      </c>
      <c r="B34" s="357" t="s">
        <v>196</v>
      </c>
      <c r="C34" s="357" t="s">
        <v>197</v>
      </c>
      <c r="D34" s="357" t="s">
        <v>127</v>
      </c>
      <c r="E34" s="357" t="s">
        <v>127</v>
      </c>
    </row>
    <row r="35" spans="1:9" ht="26.4" customHeight="1" x14ac:dyDescent="0.25">
      <c r="B35" s="357" t="s">
        <v>198</v>
      </c>
    </row>
    <row r="37" spans="1:9" x14ac:dyDescent="0.25">
      <c r="H37" s="357" t="s">
        <v>105</v>
      </c>
      <c r="I37" s="357" t="s">
        <v>199</v>
      </c>
    </row>
    <row r="38" spans="1:9" ht="105.6" customHeight="1" x14ac:dyDescent="0.25">
      <c r="A38" s="286" t="s">
        <v>113</v>
      </c>
      <c r="B38" s="286" t="s">
        <v>200</v>
      </c>
      <c r="C38" s="286" t="s">
        <v>124</v>
      </c>
      <c r="D38" s="286" t="s">
        <v>201</v>
      </c>
      <c r="E38" s="286" t="s">
        <v>184</v>
      </c>
      <c r="F38" s="286" t="s">
        <v>202</v>
      </c>
      <c r="H38" s="357" t="s">
        <v>113</v>
      </c>
      <c r="I38" s="357" t="s">
        <v>203</v>
      </c>
    </row>
    <row r="39" spans="1:9" ht="66" customHeight="1" x14ac:dyDescent="0.25">
      <c r="A39" s="282" t="s">
        <v>114</v>
      </c>
      <c r="B39" s="283" t="s">
        <v>204</v>
      </c>
      <c r="C39" s="283" t="s">
        <v>205</v>
      </c>
      <c r="D39" s="282" t="s">
        <v>206</v>
      </c>
      <c r="E39" s="282" t="s">
        <v>207</v>
      </c>
      <c r="F39" s="284" t="s">
        <v>208</v>
      </c>
      <c r="H39" s="357" t="s">
        <v>200</v>
      </c>
      <c r="I39" s="357" t="s">
        <v>209</v>
      </c>
    </row>
    <row r="40" spans="1:9" ht="39.6" customHeight="1" x14ac:dyDescent="0.25">
      <c r="A40" s="282" t="s">
        <v>210</v>
      </c>
      <c r="B40" s="283" t="s">
        <v>211</v>
      </c>
      <c r="C40" s="283" t="s">
        <v>212</v>
      </c>
      <c r="D40" s="285" t="s">
        <v>213</v>
      </c>
      <c r="E40" s="285" t="s">
        <v>214</v>
      </c>
      <c r="F40" s="282" t="s">
        <v>215</v>
      </c>
      <c r="H40" s="357" t="s">
        <v>124</v>
      </c>
      <c r="I40" s="357" t="s">
        <v>216</v>
      </c>
    </row>
    <row r="41" spans="1:9" ht="27.6" customHeight="1" x14ac:dyDescent="0.25">
      <c r="A41" s="282" t="s">
        <v>130</v>
      </c>
      <c r="B41" s="283" t="s">
        <v>217</v>
      </c>
      <c r="C41" s="283" t="s">
        <v>218</v>
      </c>
      <c r="D41" s="285" t="s">
        <v>219</v>
      </c>
      <c r="E41" s="285" t="s">
        <v>220</v>
      </c>
      <c r="F41" s="285" t="s">
        <v>221</v>
      </c>
      <c r="H41" s="357" t="s">
        <v>201</v>
      </c>
      <c r="I41" s="357" t="s">
        <v>222</v>
      </c>
    </row>
    <row r="42" spans="1:9" ht="27.6" customHeight="1" x14ac:dyDescent="0.25">
      <c r="A42" s="282" t="s">
        <v>223</v>
      </c>
      <c r="B42" s="283" t="s">
        <v>224</v>
      </c>
      <c r="C42" s="283" t="s">
        <v>125</v>
      </c>
      <c r="D42" s="285" t="s">
        <v>225</v>
      </c>
      <c r="E42" s="285" t="s">
        <v>226</v>
      </c>
      <c r="F42" s="285" t="s">
        <v>227</v>
      </c>
      <c r="H42" s="357" t="s">
        <v>184</v>
      </c>
      <c r="I42" s="357" t="s">
        <v>228</v>
      </c>
    </row>
    <row r="43" spans="1:9" ht="26.4" customHeight="1" x14ac:dyDescent="0.25">
      <c r="A43" s="282" t="s">
        <v>119</v>
      </c>
      <c r="B43" s="281"/>
      <c r="C43" s="281"/>
      <c r="D43" s="285" t="s">
        <v>229</v>
      </c>
      <c r="E43" s="281"/>
      <c r="F43" s="281"/>
      <c r="H43" s="357" t="s">
        <v>202</v>
      </c>
      <c r="I43" s="357" t="s">
        <v>230</v>
      </c>
    </row>
    <row r="44" spans="1:9" ht="27.6" customHeight="1" x14ac:dyDescent="0.25">
      <c r="A44" s="282" t="s">
        <v>231</v>
      </c>
      <c r="B44" s="281"/>
      <c r="C44" s="281"/>
      <c r="D44" s="281"/>
      <c r="E44" s="281"/>
      <c r="F44" s="281"/>
    </row>
    <row r="45" spans="1:9" ht="41.4" customHeight="1" x14ac:dyDescent="0.25">
      <c r="A45" s="282" t="s">
        <v>232</v>
      </c>
      <c r="B45" s="281"/>
      <c r="C45" s="281"/>
      <c r="D45" s="281"/>
      <c r="E45" s="281"/>
      <c r="F45" s="281"/>
    </row>
    <row r="46" spans="1:9" ht="27.6" customHeight="1" x14ac:dyDescent="0.25">
      <c r="A46" s="282" t="s">
        <v>233</v>
      </c>
      <c r="B46" s="281"/>
      <c r="C46" s="281"/>
      <c r="D46" s="281"/>
      <c r="E46" s="281"/>
      <c r="F46" s="281"/>
    </row>
    <row r="47" spans="1:9" ht="27.6" customHeight="1" x14ac:dyDescent="0.25">
      <c r="A47" s="282" t="s">
        <v>234</v>
      </c>
      <c r="B47" s="281"/>
      <c r="C47" s="281"/>
      <c r="D47" s="281"/>
      <c r="E47" s="281"/>
      <c r="F47" s="281"/>
    </row>
    <row r="50" spans="1:4" ht="14.4" customHeight="1" x14ac:dyDescent="0.3">
      <c r="A50" s="436" t="s">
        <v>235</v>
      </c>
      <c r="B50" s="437"/>
      <c r="C50" s="288" t="s">
        <v>236</v>
      </c>
      <c r="D50" s="288" t="s">
        <v>237</v>
      </c>
    </row>
    <row r="51" spans="1:4" ht="13.8" customHeight="1" x14ac:dyDescent="0.25">
      <c r="A51" s="438" t="s">
        <v>238</v>
      </c>
      <c r="B51" s="287" t="s">
        <v>149</v>
      </c>
      <c r="C51" s="289">
        <v>0.25</v>
      </c>
      <c r="D51" s="289" t="s">
        <v>155</v>
      </c>
    </row>
    <row r="52" spans="1:4" ht="13.8" customHeight="1" x14ac:dyDescent="0.25">
      <c r="A52" s="431"/>
      <c r="B52" s="287" t="s">
        <v>160</v>
      </c>
      <c r="C52" s="289">
        <v>0.15</v>
      </c>
      <c r="D52" s="289" t="s">
        <v>155</v>
      </c>
    </row>
    <row r="53" spans="1:4" ht="13.8" customHeight="1" x14ac:dyDescent="0.25">
      <c r="A53" s="366"/>
      <c r="B53" s="287" t="s">
        <v>171</v>
      </c>
      <c r="C53" s="289">
        <v>0.1</v>
      </c>
      <c r="D53" s="289" t="s">
        <v>174</v>
      </c>
    </row>
    <row r="54" spans="1:4" ht="13.8" customHeight="1" x14ac:dyDescent="0.25">
      <c r="A54" s="287" t="s">
        <v>239</v>
      </c>
      <c r="B54" s="287" t="s">
        <v>150</v>
      </c>
      <c r="C54" s="289">
        <v>0.25</v>
      </c>
    </row>
    <row r="55" spans="1:4" ht="23.4" customHeight="1" x14ac:dyDescent="0.25">
      <c r="A55" s="287" t="s">
        <v>240</v>
      </c>
      <c r="B55" s="287" t="s">
        <v>161</v>
      </c>
      <c r="C55" s="289">
        <v>0.15</v>
      </c>
    </row>
    <row r="58" spans="1:4" ht="14.4" customHeight="1" x14ac:dyDescent="0.3">
      <c r="A58" t="s">
        <v>241</v>
      </c>
    </row>
    <row r="59" spans="1:4" ht="14.4" customHeight="1" x14ac:dyDescent="0.3">
      <c r="A59" s="436" t="s">
        <v>235</v>
      </c>
      <c r="B59" s="437"/>
      <c r="C59" s="336" t="s">
        <v>199</v>
      </c>
    </row>
    <row r="60" spans="1:4" ht="80.400000000000006" customHeight="1" x14ac:dyDescent="0.25">
      <c r="A60" s="430" t="s">
        <v>139</v>
      </c>
      <c r="B60" s="282" t="s">
        <v>151</v>
      </c>
      <c r="C60" s="282" t="s">
        <v>242</v>
      </c>
    </row>
    <row r="61" spans="1:4" ht="34.5" customHeight="1" x14ac:dyDescent="0.25">
      <c r="A61" s="431"/>
      <c r="B61" s="282" t="s">
        <v>162</v>
      </c>
      <c r="C61" s="282" t="s">
        <v>243</v>
      </c>
    </row>
    <row r="62" spans="1:4" ht="34.5" customHeight="1" x14ac:dyDescent="0.25">
      <c r="A62" s="366"/>
      <c r="B62" s="282" t="s">
        <v>172</v>
      </c>
      <c r="C62" s="282" t="s">
        <v>244</v>
      </c>
    </row>
    <row r="63" spans="1:4" ht="12.75" customHeight="1" x14ac:dyDescent="0.25">
      <c r="A63" s="282" t="s">
        <v>140</v>
      </c>
      <c r="B63" s="282" t="s">
        <v>245</v>
      </c>
      <c r="C63" s="282" t="s">
        <v>246</v>
      </c>
    </row>
    <row r="64" spans="1:4" ht="13.8" customHeight="1" x14ac:dyDescent="0.25">
      <c r="A64" s="282"/>
      <c r="B64" s="282" t="s">
        <v>247</v>
      </c>
      <c r="C64" s="282"/>
    </row>
    <row r="65" spans="1:3" ht="13.8" customHeight="1" x14ac:dyDescent="0.25">
      <c r="A65" s="282"/>
      <c r="B65" s="282" t="s">
        <v>248</v>
      </c>
      <c r="C65" s="282"/>
    </row>
    <row r="66" spans="1:3" ht="13.8" customHeight="1" x14ac:dyDescent="0.25">
      <c r="A66" s="282"/>
      <c r="B66" s="282" t="s">
        <v>249</v>
      </c>
      <c r="C66" s="282"/>
    </row>
    <row r="67" spans="1:3" ht="13.8" customHeight="1" x14ac:dyDescent="0.25">
      <c r="A67" s="282"/>
      <c r="B67" s="282" t="s">
        <v>250</v>
      </c>
      <c r="C67" s="282"/>
    </row>
    <row r="68" spans="1:3" ht="12.75" customHeight="1" x14ac:dyDescent="0.25">
      <c r="A68" s="282" t="s">
        <v>251</v>
      </c>
      <c r="B68" s="282" t="s">
        <v>153</v>
      </c>
      <c r="C68" s="282" t="s">
        <v>252</v>
      </c>
    </row>
    <row r="69" spans="1:3" ht="13.8" customHeight="1" x14ac:dyDescent="0.25">
      <c r="A69" s="282"/>
      <c r="B69" s="282" t="s">
        <v>164</v>
      </c>
      <c r="C69" s="282"/>
    </row>
    <row r="70" spans="1:3" ht="25.2" customHeight="1" x14ac:dyDescent="0.25">
      <c r="A70" s="282" t="s">
        <v>253</v>
      </c>
      <c r="B70" s="282" t="s">
        <v>154</v>
      </c>
      <c r="C70" s="282" t="s">
        <v>254</v>
      </c>
    </row>
    <row r="71" spans="1:3" ht="69" customHeight="1" x14ac:dyDescent="0.25">
      <c r="A71" s="282"/>
      <c r="B71" s="282" t="s">
        <v>255</v>
      </c>
      <c r="C71" s="282" t="s">
        <v>256</v>
      </c>
    </row>
    <row r="72" spans="1:3" ht="34.5" customHeight="1" x14ac:dyDescent="0.25">
      <c r="A72" s="282"/>
      <c r="B72" s="282" t="s">
        <v>173</v>
      </c>
      <c r="C72" s="282" t="s">
        <v>257</v>
      </c>
    </row>
  </sheetData>
  <mergeCells count="9">
    <mergeCell ref="A60:A62"/>
    <mergeCell ref="P2:Q2"/>
    <mergeCell ref="K2:N2"/>
    <mergeCell ref="A1:B1"/>
    <mergeCell ref="E1:H1"/>
    <mergeCell ref="A50:B50"/>
    <mergeCell ref="A59:B59"/>
    <mergeCell ref="A51:A53"/>
    <mergeCell ref="E2:I2"/>
  </mergeCells>
  <pageMargins left="0.7" right="0.7" top="0.75" bottom="0.75" header="0.3" footer="0.3"/>
  <pageSetup orientation="portrait"/>
  <tableParts count="3">
    <tablePart r:id="rId1"/>
    <tablePart r:id="rId2"/>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8">
    <pageSetUpPr fitToPage="1"/>
  </sheetPr>
  <dimension ref="A1:Y28"/>
  <sheetViews>
    <sheetView showGridLines="0" view="pageBreakPreview" zoomScale="71" zoomScaleNormal="55" zoomScaleSheetLayoutView="71" workbookViewId="0">
      <pane ySplit="8" topLeftCell="A9" activePane="bottomLeft" state="frozen"/>
      <selection pane="bottomLeft" activeCell="L13" sqref="L13"/>
    </sheetView>
  </sheetViews>
  <sheetFormatPr baseColWidth="10" defaultColWidth="14.44140625" defaultRowHeight="13.8" x14ac:dyDescent="0.3"/>
  <cols>
    <col min="1" max="1" width="15.44140625" style="4" customWidth="1"/>
    <col min="2" max="2" width="29.44140625" style="36" customWidth="1"/>
    <col min="3" max="3" width="28.44140625" style="36" customWidth="1"/>
    <col min="4" max="4" width="21.109375" style="4" customWidth="1"/>
    <col min="5" max="5" width="14" style="14" customWidth="1"/>
    <col min="6" max="6" width="14.44140625" style="4" customWidth="1"/>
    <col min="7" max="7" width="13.44140625" style="14" customWidth="1"/>
    <col min="8" max="8" width="11.109375" style="14" customWidth="1"/>
    <col min="9" max="9" width="10.44140625" style="14" customWidth="1"/>
    <col min="10" max="10" width="22.44140625" style="14" customWidth="1"/>
    <col min="11" max="12" width="10.109375" style="14" customWidth="1"/>
    <col min="13" max="13" width="9.44140625" style="190" customWidth="1"/>
    <col min="14" max="14" width="11" style="190" bestFit="1" customWidth="1"/>
    <col min="15" max="15" width="8" style="4" customWidth="1"/>
    <col min="16" max="16" width="21.44140625" style="4" customWidth="1"/>
    <col min="17" max="17" width="32.88671875" style="4" customWidth="1"/>
    <col min="18" max="18" width="9.44140625" style="36" customWidth="1"/>
    <col min="19" max="19" width="8.88671875" style="36" customWidth="1"/>
    <col min="20" max="20" width="17.88671875" style="4" customWidth="1"/>
    <col min="21" max="21" width="5.44140625" style="4" customWidth="1"/>
    <col min="22" max="22" width="14.109375" style="4" bestFit="1" customWidth="1"/>
    <col min="23" max="23" width="14.88671875" style="4" bestFit="1" customWidth="1"/>
    <col min="24" max="24" width="26.6640625" style="4" customWidth="1"/>
    <col min="25" max="25" width="57.88671875" style="4" customWidth="1"/>
    <col min="26" max="29" width="24.109375" style="4" customWidth="1"/>
    <col min="30" max="256" width="11.44140625" style="4" customWidth="1"/>
    <col min="257" max="257" width="12.44140625" style="4" customWidth="1"/>
    <col min="258" max="258" width="47" style="4" customWidth="1"/>
    <col min="259" max="259" width="35" style="4" customWidth="1"/>
    <col min="260" max="261" width="14.44140625" style="4" customWidth="1"/>
    <col min="262" max="16384" width="14.44140625" style="4"/>
  </cols>
  <sheetData>
    <row r="1" spans="1:25" ht="32.25" customHeight="1" x14ac:dyDescent="0.3">
      <c r="A1" s="445"/>
      <c r="B1" s="440" t="str">
        <f>+'2 CONTEXTO E IDENTIFICACIÓN'!A1</f>
        <v>MAPA DE RIESGOS</v>
      </c>
      <c r="C1" s="446"/>
      <c r="D1" s="369"/>
      <c r="E1" s="13"/>
      <c r="G1" s="13"/>
      <c r="H1" s="13"/>
      <c r="I1" s="13"/>
      <c r="J1" s="13"/>
      <c r="K1" s="13"/>
      <c r="L1" s="13"/>
      <c r="M1" s="185"/>
      <c r="N1" s="185"/>
    </row>
    <row r="2" spans="1:25" s="3" customFormat="1" ht="32.25" customHeight="1" x14ac:dyDescent="0.25">
      <c r="A2" s="366"/>
      <c r="B2" s="366"/>
      <c r="C2" s="37" t="str">
        <f>+'2 CONTEXTO E IDENTIFICACIÓN'!A2</f>
        <v>VERSIÓN:</v>
      </c>
      <c r="D2" s="37">
        <f>'2 CONTEXTO E IDENTIFICACIÓN'!B2</f>
        <v>1</v>
      </c>
      <c r="E2" s="13"/>
      <c r="G2" s="197" t="str">
        <f>+'2 CONTEXTO E IDENTIFICACIÓN'!$I$4</f>
        <v xml:space="preserve">Elaboración </v>
      </c>
      <c r="H2" s="213">
        <f>'2 CONTEXTO E IDENTIFICACIÓN'!J4</f>
        <v>46259</v>
      </c>
      <c r="I2" s="13"/>
      <c r="J2" s="13"/>
      <c r="K2" s="13"/>
      <c r="L2" s="13"/>
      <c r="M2" s="185"/>
      <c r="N2" s="185"/>
      <c r="R2" s="157"/>
      <c r="S2" s="157"/>
    </row>
    <row r="3" spans="1:25" s="3" customFormat="1" ht="15" customHeight="1" x14ac:dyDescent="0.25">
      <c r="A3" s="210"/>
      <c r="B3" s="15"/>
      <c r="C3" s="203"/>
      <c r="D3" s="39"/>
      <c r="E3" s="13"/>
      <c r="G3" s="211"/>
      <c r="H3" s="212"/>
      <c r="I3" s="13"/>
      <c r="J3" s="13"/>
      <c r="K3" s="13"/>
      <c r="L3" s="13"/>
      <c r="M3" s="185"/>
      <c r="N3" s="185"/>
      <c r="R3" s="157"/>
      <c r="S3" s="157"/>
    </row>
    <row r="4" spans="1:25" s="3" customFormat="1" ht="52.5" customHeight="1" x14ac:dyDescent="0.3">
      <c r="A4" s="12" t="s">
        <v>93</v>
      </c>
      <c r="B4" s="358" t="str">
        <f>'2 CONTEXTO E IDENTIFICACIÓN'!B4</f>
        <v>Unidad Administrativa Especial de Organizaciones Solidarias</v>
      </c>
      <c r="C4" s="449"/>
      <c r="D4" s="369"/>
      <c r="E4" s="13"/>
      <c r="G4" s="202" t="str">
        <f>+'2 CONTEXTO E IDENTIFICACIÓN'!$E$5</f>
        <v xml:space="preserve">Vigencia: </v>
      </c>
      <c r="H4" s="200">
        <f>'2 CONTEXTO E IDENTIFICACIÓN'!G5</f>
        <v>46266</v>
      </c>
      <c r="I4" s="201" t="s">
        <v>102</v>
      </c>
      <c r="J4" s="198">
        <f>'2 CONTEXTO E IDENTIFICACIÓN'!J5</f>
        <v>46387</v>
      </c>
      <c r="K4" s="13"/>
      <c r="L4" s="13"/>
      <c r="M4" s="185"/>
      <c r="N4" s="185"/>
      <c r="R4" s="157"/>
      <c r="S4" s="157"/>
    </row>
    <row r="5" spans="1:25" s="3" customFormat="1" ht="14.4" customHeight="1" thickBot="1" x14ac:dyDescent="0.35">
      <c r="A5" s="12" t="s">
        <v>95</v>
      </c>
      <c r="B5" s="374" t="str">
        <f>'2 CONTEXTO E IDENTIFICACIÓN'!F4</f>
        <v>Fomento de la Asociatividad Solidaria</v>
      </c>
      <c r="C5" s="368"/>
      <c r="D5" s="369"/>
      <c r="E5" s="16"/>
      <c r="F5" s="16"/>
      <c r="R5" s="157"/>
      <c r="S5" s="157"/>
    </row>
    <row r="6" spans="1:25" s="3" customFormat="1" ht="14.4" customHeight="1" thickBot="1" x14ac:dyDescent="0.35">
      <c r="A6" s="214"/>
      <c r="B6" s="215"/>
      <c r="C6" s="205"/>
      <c r="D6" s="205"/>
      <c r="E6" s="16"/>
      <c r="F6" s="16"/>
      <c r="G6" s="441" t="s">
        <v>258</v>
      </c>
      <c r="H6" s="442"/>
      <c r="I6" s="442"/>
      <c r="J6" s="442"/>
      <c r="K6" s="442"/>
      <c r="L6" s="442"/>
      <c r="M6" s="442"/>
      <c r="N6" s="443"/>
      <c r="R6" s="157"/>
      <c r="S6" s="157"/>
    </row>
    <row r="7" spans="1:25" s="19" customFormat="1" ht="14.25" customHeight="1" thickBot="1" x14ac:dyDescent="0.35">
      <c r="A7" s="17"/>
      <c r="B7" s="18"/>
      <c r="C7" s="441" t="s">
        <v>259</v>
      </c>
      <c r="D7" s="442"/>
      <c r="E7" s="442"/>
      <c r="F7" s="443"/>
      <c r="G7" s="444" t="s">
        <v>39</v>
      </c>
      <c r="H7" s="442"/>
      <c r="I7" s="443"/>
      <c r="J7" s="444" t="s">
        <v>41</v>
      </c>
      <c r="K7" s="442"/>
      <c r="L7" s="443"/>
      <c r="M7" s="444" t="s">
        <v>260</v>
      </c>
      <c r="N7" s="443"/>
      <c r="P7" s="447" t="s">
        <v>261</v>
      </c>
      <c r="Q7" s="376"/>
      <c r="R7" s="376"/>
      <c r="S7" s="376"/>
      <c r="T7" s="448"/>
      <c r="V7" s="439" t="s">
        <v>262</v>
      </c>
      <c r="W7" s="376"/>
      <c r="X7" s="376"/>
      <c r="Y7" s="377"/>
    </row>
    <row r="8" spans="1:25" s="135" customFormat="1" ht="41.4" customHeight="1" x14ac:dyDescent="0.3">
      <c r="A8" s="171" t="s">
        <v>263</v>
      </c>
      <c r="B8" s="341" t="s">
        <v>264</v>
      </c>
      <c r="C8" s="182" t="s">
        <v>37</v>
      </c>
      <c r="D8" s="183" t="s">
        <v>265</v>
      </c>
      <c r="E8" s="343" t="s">
        <v>266</v>
      </c>
      <c r="F8" s="184" t="s">
        <v>267</v>
      </c>
      <c r="G8" s="162" t="s">
        <v>39</v>
      </c>
      <c r="H8" s="163" t="s">
        <v>268</v>
      </c>
      <c r="I8" s="166" t="s">
        <v>269</v>
      </c>
      <c r="J8" s="162" t="s">
        <v>41</v>
      </c>
      <c r="K8" s="163" t="s">
        <v>268</v>
      </c>
      <c r="L8" s="166" t="s">
        <v>269</v>
      </c>
      <c r="M8" s="162" t="s">
        <v>270</v>
      </c>
      <c r="N8" s="164" t="s">
        <v>271</v>
      </c>
      <c r="P8" s="21" t="s">
        <v>269</v>
      </c>
      <c r="Q8" s="22" t="s">
        <v>265</v>
      </c>
      <c r="R8" s="154" t="s">
        <v>272</v>
      </c>
      <c r="S8" s="154" t="s">
        <v>273</v>
      </c>
      <c r="T8" s="23" t="s">
        <v>155</v>
      </c>
      <c r="V8" s="21" t="s">
        <v>269</v>
      </c>
      <c r="W8" s="22" t="s">
        <v>274</v>
      </c>
      <c r="X8" s="22" t="s">
        <v>275</v>
      </c>
      <c r="Y8" s="23" t="s">
        <v>41</v>
      </c>
    </row>
    <row r="9" spans="1:25" ht="93.15" customHeight="1" x14ac:dyDescent="0.3">
      <c r="A9" s="337" t="str">
        <f>'2 CONTEXTO E IDENTIFICACIÓN'!A9</f>
        <v>R10</v>
      </c>
      <c r="B9" s="180" t="str">
        <f>+'2 CONTEXTO E IDENTIFICACIÓN'!J9</f>
        <v>Posibilidad de afectación económica y reputacional por el incumplimiento de las actividades, tiempos y responsables establecidos en el proceso de Fomento de la Asociatividad Solidaria y sus cuatro procedimientos asociados. a causa de  el proceso y los procedimientos vigentes se encuentran desactuaizados y no reflejan el modelo de ejecución actual con gestores territoriales contratistas (en lugar de convenios con cooperantes), generando vacíos normativos y ausencia de lineamientos claros para el equipo.</v>
      </c>
      <c r="C9" s="347">
        <v>120</v>
      </c>
      <c r="D9" s="158" t="str">
        <f t="shared" ref="D9:D28" si="0">+IF(C9="","",IF(C9&lt;=$S$9,$Q$9,IF(C9&lt;=$S$10,$Q$10,IF(C9&lt;=$S$11,$Q$11,IF(C9&lt;=$S$12,$Q$12,IF(C9&gt;=$R$13,$Q$13,""))))))</f>
        <v>La actividad que conlleva el riesgo se ejecuta de 24 a 500 veces por año</v>
      </c>
      <c r="E9" s="159">
        <f t="shared" ref="E9:E28" si="1">+IF(D9="","",IF(D9=$Q$9,$T$9,IF(D9=$Q$10,$T$10,IF(D9=$Q$11,$T$11,IF(D9=$Q$12,$T$12,IF(D9=$Q$13,$T$13))))))</f>
        <v>0.6</v>
      </c>
      <c r="F9" s="24" t="str">
        <f t="shared" ref="F9:F28" si="2">+IF(D9="","",IF(D9=$Q$9,$P$9,IF(D9=$Q$10,$P$10,IF(D9=$Q$11,$P$11,IF(D9=$Q$12,$P$12,IF(D9=$Q$13,$P$13))))))</f>
        <v>Media</v>
      </c>
      <c r="G9" s="349" t="s">
        <v>276</v>
      </c>
      <c r="H9" s="161">
        <f t="shared" ref="H9:H28" si="3">+IF(G9="","",IF(G9="N/A","",IF(OR(G9=$X$9,G9=$Y$9),$W$9,IF(OR(G9=$X$10,G9=$Y$10),$W$10,IF(OR(G9=$X$11,G9=$Y$11),$W$11,IF(OR(G9=$X$12,G9=$Y$12),$W$12,IF(OR(G9=$X$13,G9=$Y$13),$W$13)))))))</f>
        <v>0.8</v>
      </c>
      <c r="I9" s="167" t="str">
        <f t="shared" ref="I9:I28" si="4">+IF(G9="","",IF(G9="N/A","",IF(OR(G9=$X$9,G9=$Y$9),$V$9,IF(OR(G9=$X$10,G9=$Y$10),$V$10,IF(OR(G9=$X$11,G9=$Y$11),$V$11,IF(OR(G9=$X$12,G9=$Y$12),$V$12,IF(OR(G9=$X$13,G9=$Y$13),$V$13)))))))</f>
        <v>Mayor</v>
      </c>
      <c r="J9" s="349" t="s">
        <v>277</v>
      </c>
      <c r="K9" s="161">
        <f t="shared" ref="K9:K28" si="5">+IF(J9="","",IF(J9="N/A","",IF(OR(J9=$X$9,J9=$Y$9),$W$9,IF(OR(J9=$X$10,J9=$Y$10),$W$10,IF(OR(J9=$X$11,J9=$Y$11),$W$11,IF(OR(J9=$X$12,J9=$Y$12),$W$12,IF(OR(J9=$X$13,J9=$Y$13),$W$13)))))))</f>
        <v>0.8</v>
      </c>
      <c r="L9" s="167" t="str">
        <f t="shared" ref="L9:L28" si="6">+IF(J9="","",IF(J9="N/A","",IF(OR(J9=$X$9,J9=$Y$9),$V$9,IF(OR(J9=$X$10,J9=$Y$10),$V$10,IF(OR(J9=$X$11,J9=$Y$11),$V$11,IF(OR(J9=$X$12,J9=$Y$12),$V$12,IF(OR(J9=$X$13,J9=$Y$13),$V$13)))))))</f>
        <v>Mayor</v>
      </c>
      <c r="M9" s="186">
        <f t="shared" ref="M9:M28" si="7">+IF(H9="",K9,IF(K9="",H9,IF(H9&gt;K9,H9,K9)))</f>
        <v>0.8</v>
      </c>
      <c r="N9" s="187" t="str">
        <f t="shared" ref="N9:N28" si="8">+IF(M9="","",IF(M9=$W$9,$V$9,IF(M9=$W$10,$V$10,IF(M9=$W$11,$V$11,IF(M9=$W$12,$V$12,IF(M9=$W$13,$V$13))))))</f>
        <v>Mayor</v>
      </c>
      <c r="P9" s="273" t="s">
        <v>278</v>
      </c>
      <c r="Q9" s="25" t="s">
        <v>279</v>
      </c>
      <c r="R9" s="155">
        <v>0</v>
      </c>
      <c r="S9" s="155">
        <v>2</v>
      </c>
      <c r="T9" s="26">
        <v>0.2</v>
      </c>
      <c r="V9" s="273" t="s">
        <v>280</v>
      </c>
      <c r="W9" s="27">
        <v>0.2</v>
      </c>
      <c r="X9" s="25" t="s">
        <v>281</v>
      </c>
      <c r="Y9" s="28" t="s">
        <v>282</v>
      </c>
    </row>
    <row r="10" spans="1:25" ht="93.15" customHeight="1" x14ac:dyDescent="0.3">
      <c r="A10" s="337" t="str">
        <f>'2 CONTEXTO E IDENTIFICACIÓN'!A10</f>
        <v>R11</v>
      </c>
      <c r="B10" s="180" t="str">
        <f>+'2 CONTEXTO E IDENTIFICACIÓN'!J10</f>
        <v>Posibilidad  de efecto dañoso sobre el recurso público por  la asignación de medios de producción o recursos de fortalecimiento a organizaciones cuya caracterización socioeconómica, productiva y de necesidades no fue diagnosticada de forma completa o verificada. a causa de ausencia de una metodología estandarizada y de instrumentos de verificación para que los gestores territoriales realicen la caracterización (diagnóstico económico, social y productivo) de las organizaciones antes de la entrega de medios de producción.</v>
      </c>
      <c r="C10" s="348">
        <v>60</v>
      </c>
      <c r="D10" s="158" t="str">
        <f t="shared" si="0"/>
        <v>La actividad que conlleva el riesgo se ejecuta de 24 a 500 veces por año</v>
      </c>
      <c r="E10" s="159">
        <f t="shared" si="1"/>
        <v>0.6</v>
      </c>
      <c r="F10" s="24" t="str">
        <f t="shared" si="2"/>
        <v>Media</v>
      </c>
      <c r="G10" s="349" t="s">
        <v>276</v>
      </c>
      <c r="H10" s="161">
        <f t="shared" si="3"/>
        <v>0.8</v>
      </c>
      <c r="I10" s="167" t="str">
        <f t="shared" si="4"/>
        <v>Mayor</v>
      </c>
      <c r="J10" s="349" t="s">
        <v>277</v>
      </c>
      <c r="K10" s="161">
        <f t="shared" si="5"/>
        <v>0.8</v>
      </c>
      <c r="L10" s="167" t="str">
        <f t="shared" si="6"/>
        <v>Mayor</v>
      </c>
      <c r="M10" s="186">
        <f t="shared" si="7"/>
        <v>0.8</v>
      </c>
      <c r="N10" s="187" t="str">
        <f t="shared" si="8"/>
        <v>Mayor</v>
      </c>
      <c r="P10" s="274" t="s">
        <v>283</v>
      </c>
      <c r="Q10" s="29" t="s">
        <v>284</v>
      </c>
      <c r="R10" s="155">
        <v>3</v>
      </c>
      <c r="S10" s="155">
        <v>24</v>
      </c>
      <c r="T10" s="26">
        <v>0.4</v>
      </c>
      <c r="V10" s="274" t="s">
        <v>285</v>
      </c>
      <c r="W10" s="27">
        <v>0.4</v>
      </c>
      <c r="X10" s="29" t="s">
        <v>286</v>
      </c>
      <c r="Y10" s="30" t="s">
        <v>287</v>
      </c>
    </row>
    <row r="11" spans="1:25" ht="93.15" customHeight="1" x14ac:dyDescent="0.3">
      <c r="A11" s="337" t="str">
        <f>'2 CONTEXTO E IDENTIFICACIÓN'!A11</f>
        <v>R12</v>
      </c>
      <c r="B11" s="180" t="str">
        <f>+'2 CONTEXTO E IDENTIFICACIÓN'!J11</f>
        <v>Posibilidad de pérdida económica y reputacional por  la selección o priorización indebida de organizaciones o beneficiarios para la entrega de medios de producción y recursos de fortalecimiento, sin sujeción a los criterios técnicos de caracterización y priorización territorial. a causa de ausencia de un procedimiento formal para la entrega de medios de producción, de controles cruzados y de una segunda instancia de aprobación, lo que facilita conflictos de interés no declarados o injerencia indebida de terceros en la decisión de a qué organización se destinan los recursos.</v>
      </c>
      <c r="C11" s="348">
        <v>30</v>
      </c>
      <c r="D11" s="158" t="str">
        <f t="shared" si="0"/>
        <v>La actividad que conlleva el riesgo se ejecuta de 24 a 500 veces por año</v>
      </c>
      <c r="E11" s="159">
        <f t="shared" si="1"/>
        <v>0.6</v>
      </c>
      <c r="F11" s="24" t="str">
        <f t="shared" si="2"/>
        <v>Media</v>
      </c>
      <c r="G11" s="349" t="s">
        <v>288</v>
      </c>
      <c r="H11" s="161">
        <f t="shared" si="3"/>
        <v>1</v>
      </c>
      <c r="I11" s="167" t="str">
        <f t="shared" si="4"/>
        <v>Catastrófico</v>
      </c>
      <c r="J11" s="349" t="s">
        <v>289</v>
      </c>
      <c r="K11" s="161">
        <f t="shared" si="5"/>
        <v>1</v>
      </c>
      <c r="L11" s="167" t="str">
        <f t="shared" si="6"/>
        <v>Catastrófico</v>
      </c>
      <c r="M11" s="186">
        <f t="shared" si="7"/>
        <v>1</v>
      </c>
      <c r="N11" s="187" t="str">
        <f t="shared" si="8"/>
        <v>Catastrófico</v>
      </c>
      <c r="P11" s="275" t="s">
        <v>290</v>
      </c>
      <c r="Q11" s="29" t="s">
        <v>291</v>
      </c>
      <c r="R11" s="155">
        <v>25</v>
      </c>
      <c r="S11" s="155">
        <v>500</v>
      </c>
      <c r="T11" s="26">
        <v>0.6</v>
      </c>
      <c r="V11" s="275" t="s">
        <v>292</v>
      </c>
      <c r="W11" s="27">
        <v>0.6</v>
      </c>
      <c r="X11" s="29" t="s">
        <v>293</v>
      </c>
      <c r="Y11" s="30" t="s">
        <v>294</v>
      </c>
    </row>
    <row r="12" spans="1:25" ht="93.15" customHeight="1" x14ac:dyDescent="0.3">
      <c r="A12" s="337" t="str">
        <f>'2 CONTEXTO E IDENTIFICACIÓN'!A12</f>
        <v>R13</v>
      </c>
      <c r="B12" s="180" t="str">
        <f>+'2 CONTEXTO E IDENTIFICACIÓN'!J12</f>
        <v>Posibilidad de afectación económica y reputacional por  registros incompletos, inconsistentes o inoportunos de los avances, indicadores y resultados del proceso de Fomento de la Asociatividad Solidaria en los sistemas de información y reportes a Planeación. a causa de deficiencias en el registro, control documental y seguimiento de la información reportada por los gestores territoriales, y a la falta de una fuente única y verificada de datos del proceso.</v>
      </c>
      <c r="C12" s="348">
        <v>300</v>
      </c>
      <c r="D12" s="158" t="str">
        <f t="shared" si="0"/>
        <v>La actividad que conlleva el riesgo se ejecuta de 24 a 500 veces por año</v>
      </c>
      <c r="E12" s="159">
        <f t="shared" si="1"/>
        <v>0.6</v>
      </c>
      <c r="F12" s="24" t="str">
        <f t="shared" si="2"/>
        <v>Media</v>
      </c>
      <c r="G12" s="349" t="s">
        <v>276</v>
      </c>
      <c r="H12" s="161">
        <f t="shared" si="3"/>
        <v>0.8</v>
      </c>
      <c r="I12" s="167" t="str">
        <f t="shared" si="4"/>
        <v>Mayor</v>
      </c>
      <c r="J12" s="349" t="s">
        <v>287</v>
      </c>
      <c r="K12" s="161">
        <f t="shared" si="5"/>
        <v>0.4</v>
      </c>
      <c r="L12" s="167" t="str">
        <f t="shared" si="6"/>
        <v>Menor</v>
      </c>
      <c r="M12" s="186">
        <f t="shared" si="7"/>
        <v>0.8</v>
      </c>
      <c r="N12" s="187" t="str">
        <f t="shared" si="8"/>
        <v>Mayor</v>
      </c>
      <c r="P12" s="31" t="s">
        <v>295</v>
      </c>
      <c r="Q12" s="29" t="s">
        <v>296</v>
      </c>
      <c r="R12" s="155">
        <v>5001</v>
      </c>
      <c r="S12" s="155">
        <v>5000</v>
      </c>
      <c r="T12" s="26">
        <v>0.8</v>
      </c>
      <c r="V12" s="31" t="s">
        <v>297</v>
      </c>
      <c r="W12" s="27">
        <v>0.8</v>
      </c>
      <c r="X12" s="29" t="s">
        <v>276</v>
      </c>
      <c r="Y12" s="30" t="s">
        <v>277</v>
      </c>
    </row>
    <row r="13" spans="1:25" ht="93.15" customHeight="1" x14ac:dyDescent="0.3">
      <c r="A13" s="337">
        <f>'2 CONTEXTO E IDENTIFICACIÓN'!A13</f>
        <v>0</v>
      </c>
      <c r="B13" s="180">
        <f>+'2 CONTEXTO E IDENTIFICACIÓN'!J13</f>
        <v>0</v>
      </c>
      <c r="C13" s="348"/>
      <c r="D13" s="158" t="str">
        <f t="shared" si="0"/>
        <v/>
      </c>
      <c r="E13" s="159" t="str">
        <f t="shared" si="1"/>
        <v/>
      </c>
      <c r="F13" s="24" t="str">
        <f t="shared" si="2"/>
        <v/>
      </c>
      <c r="G13" s="349"/>
      <c r="H13" s="161" t="str">
        <f t="shared" si="3"/>
        <v/>
      </c>
      <c r="I13" s="167" t="str">
        <f t="shared" si="4"/>
        <v/>
      </c>
      <c r="J13" s="349"/>
      <c r="K13" s="161" t="str">
        <f t="shared" si="5"/>
        <v/>
      </c>
      <c r="L13" s="167" t="str">
        <f t="shared" si="6"/>
        <v/>
      </c>
      <c r="M13" s="186" t="str">
        <f t="shared" si="7"/>
        <v/>
      </c>
      <c r="N13" s="187" t="str">
        <f t="shared" si="8"/>
        <v/>
      </c>
      <c r="P13" s="276" t="s">
        <v>298</v>
      </c>
      <c r="Q13" s="29" t="s">
        <v>299</v>
      </c>
      <c r="R13" s="155">
        <v>5001</v>
      </c>
      <c r="S13" s="155"/>
      <c r="T13" s="26">
        <v>1</v>
      </c>
      <c r="V13" s="276" t="s">
        <v>300</v>
      </c>
      <c r="W13" s="27">
        <v>1</v>
      </c>
      <c r="X13" s="29" t="s">
        <v>288</v>
      </c>
      <c r="Y13" s="30" t="s">
        <v>289</v>
      </c>
    </row>
    <row r="14" spans="1:25" ht="93.15" customHeight="1" thickBot="1" x14ac:dyDescent="0.35">
      <c r="A14" s="337">
        <f>'2 CONTEXTO E IDENTIFICACIÓN'!A14</f>
        <v>0</v>
      </c>
      <c r="B14" s="180">
        <f>+'2 CONTEXTO E IDENTIFICACIÓN'!J14</f>
        <v>0</v>
      </c>
      <c r="C14" s="348"/>
      <c r="D14" s="158" t="str">
        <f t="shared" si="0"/>
        <v/>
      </c>
      <c r="E14" s="159" t="str">
        <f t="shared" si="1"/>
        <v/>
      </c>
      <c r="F14" s="24" t="str">
        <f t="shared" si="2"/>
        <v/>
      </c>
      <c r="G14" s="349"/>
      <c r="H14" s="161" t="str">
        <f t="shared" si="3"/>
        <v/>
      </c>
      <c r="I14" s="167" t="str">
        <f t="shared" si="4"/>
        <v/>
      </c>
      <c r="J14" s="349"/>
      <c r="K14" s="161" t="str">
        <f t="shared" si="5"/>
        <v/>
      </c>
      <c r="L14" s="167" t="str">
        <f t="shared" si="6"/>
        <v/>
      </c>
      <c r="M14" s="186" t="str">
        <f t="shared" si="7"/>
        <v/>
      </c>
      <c r="N14" s="187" t="str">
        <f t="shared" si="8"/>
        <v/>
      </c>
      <c r="P14" s="32"/>
      <c r="Q14" s="33"/>
      <c r="R14" s="156"/>
      <c r="S14" s="156"/>
      <c r="T14" s="34"/>
      <c r="V14" s="32"/>
      <c r="W14" s="33"/>
      <c r="X14" s="33" t="s">
        <v>301</v>
      </c>
      <c r="Y14" s="34" t="s">
        <v>301</v>
      </c>
    </row>
    <row r="15" spans="1:25" ht="93.15" customHeight="1" x14ac:dyDescent="0.3">
      <c r="A15" s="337">
        <f>'2 CONTEXTO E IDENTIFICACIÓN'!A15</f>
        <v>0</v>
      </c>
      <c r="B15" s="180">
        <f>+'2 CONTEXTO E IDENTIFICACIÓN'!J15</f>
        <v>0</v>
      </c>
      <c r="C15" s="348"/>
      <c r="D15" s="158" t="str">
        <f t="shared" si="0"/>
        <v/>
      </c>
      <c r="E15" s="159" t="str">
        <f t="shared" si="1"/>
        <v/>
      </c>
      <c r="F15" s="24" t="str">
        <f t="shared" si="2"/>
        <v/>
      </c>
      <c r="G15" s="349"/>
      <c r="H15" s="161" t="str">
        <f t="shared" si="3"/>
        <v/>
      </c>
      <c r="I15" s="167" t="str">
        <f t="shared" si="4"/>
        <v/>
      </c>
      <c r="J15" s="349"/>
      <c r="K15" s="161" t="str">
        <f t="shared" si="5"/>
        <v/>
      </c>
      <c r="L15" s="167" t="str">
        <f t="shared" si="6"/>
        <v/>
      </c>
      <c r="M15" s="186" t="str">
        <f t="shared" si="7"/>
        <v/>
      </c>
      <c r="N15" s="187" t="str">
        <f t="shared" si="8"/>
        <v/>
      </c>
    </row>
    <row r="16" spans="1:25" ht="93.15" customHeight="1" x14ac:dyDescent="0.3">
      <c r="A16" s="337">
        <f>'2 CONTEXTO E IDENTIFICACIÓN'!A16</f>
        <v>0</v>
      </c>
      <c r="B16" s="180">
        <f>+'2 CONTEXTO E IDENTIFICACIÓN'!J16</f>
        <v>0</v>
      </c>
      <c r="C16" s="348"/>
      <c r="D16" s="158" t="str">
        <f t="shared" si="0"/>
        <v/>
      </c>
      <c r="E16" s="159" t="str">
        <f t="shared" si="1"/>
        <v/>
      </c>
      <c r="F16" s="24" t="str">
        <f t="shared" si="2"/>
        <v/>
      </c>
      <c r="G16" s="349"/>
      <c r="H16" s="161" t="str">
        <f t="shared" si="3"/>
        <v/>
      </c>
      <c r="I16" s="167" t="str">
        <f t="shared" si="4"/>
        <v/>
      </c>
      <c r="J16" s="349"/>
      <c r="K16" s="161" t="str">
        <f t="shared" si="5"/>
        <v/>
      </c>
      <c r="L16" s="167" t="str">
        <f t="shared" si="6"/>
        <v/>
      </c>
      <c r="M16" s="186" t="str">
        <f t="shared" si="7"/>
        <v/>
      </c>
      <c r="N16" s="187" t="str">
        <f t="shared" si="8"/>
        <v/>
      </c>
    </row>
    <row r="17" spans="1:14" ht="93.15" customHeight="1" x14ac:dyDescent="0.3">
      <c r="A17" s="337">
        <f>'2 CONTEXTO E IDENTIFICACIÓN'!A17</f>
        <v>0</v>
      </c>
      <c r="B17" s="180">
        <f>+'2 CONTEXTO E IDENTIFICACIÓN'!J17</f>
        <v>0</v>
      </c>
      <c r="C17" s="348"/>
      <c r="D17" s="158" t="str">
        <f t="shared" si="0"/>
        <v/>
      </c>
      <c r="E17" s="159" t="str">
        <f t="shared" si="1"/>
        <v/>
      </c>
      <c r="F17" s="24" t="str">
        <f t="shared" si="2"/>
        <v/>
      </c>
      <c r="G17" s="349"/>
      <c r="H17" s="161" t="str">
        <f t="shared" si="3"/>
        <v/>
      </c>
      <c r="I17" s="167" t="str">
        <f t="shared" si="4"/>
        <v/>
      </c>
      <c r="J17" s="349"/>
      <c r="K17" s="161" t="str">
        <f t="shared" si="5"/>
        <v/>
      </c>
      <c r="L17" s="167" t="str">
        <f t="shared" si="6"/>
        <v/>
      </c>
      <c r="M17" s="186" t="str">
        <f t="shared" si="7"/>
        <v/>
      </c>
      <c r="N17" s="187" t="str">
        <f t="shared" si="8"/>
        <v/>
      </c>
    </row>
    <row r="18" spans="1:14" ht="93.15" customHeight="1" x14ac:dyDescent="0.3">
      <c r="A18" s="337">
        <f>'2 CONTEXTO E IDENTIFICACIÓN'!A18</f>
        <v>0</v>
      </c>
      <c r="B18" s="180">
        <f>+'2 CONTEXTO E IDENTIFICACIÓN'!J18</f>
        <v>0</v>
      </c>
      <c r="C18" s="348"/>
      <c r="D18" s="158" t="str">
        <f t="shared" si="0"/>
        <v/>
      </c>
      <c r="E18" s="159" t="str">
        <f t="shared" si="1"/>
        <v/>
      </c>
      <c r="F18" s="24" t="str">
        <f t="shared" si="2"/>
        <v/>
      </c>
      <c r="G18" s="349"/>
      <c r="H18" s="161" t="str">
        <f t="shared" si="3"/>
        <v/>
      </c>
      <c r="I18" s="167" t="str">
        <f t="shared" si="4"/>
        <v/>
      </c>
      <c r="J18" s="349"/>
      <c r="K18" s="161" t="str">
        <f t="shared" si="5"/>
        <v/>
      </c>
      <c r="L18" s="167" t="str">
        <f t="shared" si="6"/>
        <v/>
      </c>
      <c r="M18" s="186" t="str">
        <f t="shared" si="7"/>
        <v/>
      </c>
      <c r="N18" s="187" t="str">
        <f t="shared" si="8"/>
        <v/>
      </c>
    </row>
    <row r="19" spans="1:14" ht="93.15" customHeight="1" x14ac:dyDescent="0.3">
      <c r="A19" s="337">
        <f>'2 CONTEXTO E IDENTIFICACIÓN'!A19</f>
        <v>0</v>
      </c>
      <c r="B19" s="180">
        <f>+'2 CONTEXTO E IDENTIFICACIÓN'!J19</f>
        <v>0</v>
      </c>
      <c r="C19" s="348"/>
      <c r="D19" s="158" t="str">
        <f t="shared" si="0"/>
        <v/>
      </c>
      <c r="E19" s="159" t="str">
        <f t="shared" si="1"/>
        <v/>
      </c>
      <c r="F19" s="24" t="str">
        <f t="shared" si="2"/>
        <v/>
      </c>
      <c r="G19" s="349"/>
      <c r="H19" s="161" t="str">
        <f t="shared" si="3"/>
        <v/>
      </c>
      <c r="I19" s="167" t="str">
        <f t="shared" si="4"/>
        <v/>
      </c>
      <c r="J19" s="349"/>
      <c r="K19" s="161" t="str">
        <f t="shared" si="5"/>
        <v/>
      </c>
      <c r="L19" s="167" t="str">
        <f t="shared" si="6"/>
        <v/>
      </c>
      <c r="M19" s="186" t="str">
        <f t="shared" si="7"/>
        <v/>
      </c>
      <c r="N19" s="187" t="str">
        <f t="shared" si="8"/>
        <v/>
      </c>
    </row>
    <row r="20" spans="1:14" ht="93.15" customHeight="1" x14ac:dyDescent="0.3">
      <c r="A20" s="337">
        <f>'2 CONTEXTO E IDENTIFICACIÓN'!A20</f>
        <v>0</v>
      </c>
      <c r="B20" s="180">
        <f>+'2 CONTEXTO E IDENTIFICACIÓN'!J20</f>
        <v>0</v>
      </c>
      <c r="C20" s="348"/>
      <c r="D20" s="158" t="str">
        <f t="shared" si="0"/>
        <v/>
      </c>
      <c r="E20" s="159" t="str">
        <f t="shared" si="1"/>
        <v/>
      </c>
      <c r="F20" s="24" t="str">
        <f t="shared" si="2"/>
        <v/>
      </c>
      <c r="G20" s="349"/>
      <c r="H20" s="161" t="str">
        <f t="shared" si="3"/>
        <v/>
      </c>
      <c r="I20" s="167" t="str">
        <f t="shared" si="4"/>
        <v/>
      </c>
      <c r="J20" s="349"/>
      <c r="K20" s="161" t="str">
        <f t="shared" si="5"/>
        <v/>
      </c>
      <c r="L20" s="167" t="str">
        <f t="shared" si="6"/>
        <v/>
      </c>
      <c r="M20" s="186" t="str">
        <f t="shared" si="7"/>
        <v/>
      </c>
      <c r="N20" s="187" t="str">
        <f t="shared" si="8"/>
        <v/>
      </c>
    </row>
    <row r="21" spans="1:14" ht="93.15" customHeight="1" x14ac:dyDescent="0.3">
      <c r="A21" s="337">
        <f>'2 CONTEXTO E IDENTIFICACIÓN'!A21</f>
        <v>0</v>
      </c>
      <c r="B21" s="180">
        <f>+'2 CONTEXTO E IDENTIFICACIÓN'!J21</f>
        <v>0</v>
      </c>
      <c r="C21" s="348"/>
      <c r="D21" s="158" t="str">
        <f t="shared" si="0"/>
        <v/>
      </c>
      <c r="E21" s="159" t="str">
        <f t="shared" si="1"/>
        <v/>
      </c>
      <c r="F21" s="24" t="str">
        <f t="shared" si="2"/>
        <v/>
      </c>
      <c r="G21" s="349"/>
      <c r="H21" s="161" t="str">
        <f t="shared" si="3"/>
        <v/>
      </c>
      <c r="I21" s="167" t="str">
        <f t="shared" si="4"/>
        <v/>
      </c>
      <c r="J21" s="349"/>
      <c r="K21" s="161" t="str">
        <f t="shared" si="5"/>
        <v/>
      </c>
      <c r="L21" s="167" t="str">
        <f t="shared" si="6"/>
        <v/>
      </c>
      <c r="M21" s="186" t="str">
        <f t="shared" si="7"/>
        <v/>
      </c>
      <c r="N21" s="187" t="str">
        <f t="shared" si="8"/>
        <v/>
      </c>
    </row>
    <row r="22" spans="1:14" ht="93.15" customHeight="1" x14ac:dyDescent="0.3">
      <c r="A22" s="337">
        <f>'2 CONTEXTO E IDENTIFICACIÓN'!A22</f>
        <v>0</v>
      </c>
      <c r="B22" s="180">
        <f>+'2 CONTEXTO E IDENTIFICACIÓN'!J22</f>
        <v>0</v>
      </c>
      <c r="C22" s="348"/>
      <c r="D22" s="158" t="str">
        <f t="shared" si="0"/>
        <v/>
      </c>
      <c r="E22" s="159" t="str">
        <f t="shared" si="1"/>
        <v/>
      </c>
      <c r="F22" s="24" t="str">
        <f t="shared" si="2"/>
        <v/>
      </c>
      <c r="G22" s="349"/>
      <c r="H22" s="161" t="str">
        <f t="shared" si="3"/>
        <v/>
      </c>
      <c r="I22" s="167" t="str">
        <f t="shared" si="4"/>
        <v/>
      </c>
      <c r="J22" s="349"/>
      <c r="K22" s="161" t="str">
        <f t="shared" si="5"/>
        <v/>
      </c>
      <c r="L22" s="167" t="str">
        <f t="shared" si="6"/>
        <v/>
      </c>
      <c r="M22" s="186" t="str">
        <f t="shared" si="7"/>
        <v/>
      </c>
      <c r="N22" s="187" t="str">
        <f t="shared" si="8"/>
        <v/>
      </c>
    </row>
    <row r="23" spans="1:14" ht="93.15" customHeight="1" x14ac:dyDescent="0.3">
      <c r="A23" s="337">
        <f>'2 CONTEXTO E IDENTIFICACIÓN'!A23</f>
        <v>0</v>
      </c>
      <c r="B23" s="180">
        <f>+'2 CONTEXTO E IDENTIFICACIÓN'!J23</f>
        <v>0</v>
      </c>
      <c r="C23" s="348"/>
      <c r="D23" s="158" t="str">
        <f t="shared" si="0"/>
        <v/>
      </c>
      <c r="E23" s="159" t="str">
        <f t="shared" si="1"/>
        <v/>
      </c>
      <c r="F23" s="24" t="str">
        <f t="shared" si="2"/>
        <v/>
      </c>
      <c r="G23" s="349"/>
      <c r="H23" s="161" t="str">
        <f t="shared" si="3"/>
        <v/>
      </c>
      <c r="I23" s="167" t="str">
        <f t="shared" si="4"/>
        <v/>
      </c>
      <c r="J23" s="349"/>
      <c r="K23" s="161" t="str">
        <f t="shared" si="5"/>
        <v/>
      </c>
      <c r="L23" s="167" t="str">
        <f t="shared" si="6"/>
        <v/>
      </c>
      <c r="M23" s="186" t="str">
        <f t="shared" si="7"/>
        <v/>
      </c>
      <c r="N23" s="187" t="str">
        <f t="shared" si="8"/>
        <v/>
      </c>
    </row>
    <row r="24" spans="1:14" ht="93.15" customHeight="1" x14ac:dyDescent="0.3">
      <c r="A24" s="337">
        <f>'2 CONTEXTO E IDENTIFICACIÓN'!A24</f>
        <v>0</v>
      </c>
      <c r="B24" s="180">
        <f>+'2 CONTEXTO E IDENTIFICACIÓN'!J24</f>
        <v>0</v>
      </c>
      <c r="C24" s="348"/>
      <c r="D24" s="158" t="str">
        <f t="shared" si="0"/>
        <v/>
      </c>
      <c r="E24" s="159" t="str">
        <f t="shared" si="1"/>
        <v/>
      </c>
      <c r="F24" s="24" t="str">
        <f t="shared" si="2"/>
        <v/>
      </c>
      <c r="G24" s="349"/>
      <c r="H24" s="161" t="str">
        <f t="shared" si="3"/>
        <v/>
      </c>
      <c r="I24" s="167" t="str">
        <f t="shared" si="4"/>
        <v/>
      </c>
      <c r="J24" s="349"/>
      <c r="K24" s="161" t="str">
        <f t="shared" si="5"/>
        <v/>
      </c>
      <c r="L24" s="167" t="str">
        <f t="shared" si="6"/>
        <v/>
      </c>
      <c r="M24" s="186" t="str">
        <f t="shared" si="7"/>
        <v/>
      </c>
      <c r="N24" s="187" t="str">
        <f t="shared" si="8"/>
        <v/>
      </c>
    </row>
    <row r="25" spans="1:14" ht="93.15" customHeight="1" x14ac:dyDescent="0.3">
      <c r="A25" s="337">
        <f>'2 CONTEXTO E IDENTIFICACIÓN'!A25</f>
        <v>0</v>
      </c>
      <c r="B25" s="180">
        <f>+'2 CONTEXTO E IDENTIFICACIÓN'!J25</f>
        <v>0</v>
      </c>
      <c r="C25" s="348"/>
      <c r="D25" s="158" t="str">
        <f t="shared" si="0"/>
        <v/>
      </c>
      <c r="E25" s="159" t="str">
        <f t="shared" si="1"/>
        <v/>
      </c>
      <c r="F25" s="24" t="str">
        <f t="shared" si="2"/>
        <v/>
      </c>
      <c r="G25" s="349"/>
      <c r="H25" s="161" t="str">
        <f t="shared" si="3"/>
        <v/>
      </c>
      <c r="I25" s="167" t="str">
        <f t="shared" si="4"/>
        <v/>
      </c>
      <c r="J25" s="349"/>
      <c r="K25" s="161" t="str">
        <f t="shared" si="5"/>
        <v/>
      </c>
      <c r="L25" s="167" t="str">
        <f t="shared" si="6"/>
        <v/>
      </c>
      <c r="M25" s="186" t="str">
        <f t="shared" si="7"/>
        <v/>
      </c>
      <c r="N25" s="187" t="str">
        <f t="shared" si="8"/>
        <v/>
      </c>
    </row>
    <row r="26" spans="1:14" ht="93.15" customHeight="1" x14ac:dyDescent="0.3">
      <c r="A26" s="337">
        <f>'2 CONTEXTO E IDENTIFICACIÓN'!A26</f>
        <v>0</v>
      </c>
      <c r="B26" s="180">
        <f>+'2 CONTEXTO E IDENTIFICACIÓN'!J26</f>
        <v>0</v>
      </c>
      <c r="C26" s="348"/>
      <c r="D26" s="158" t="str">
        <f t="shared" si="0"/>
        <v/>
      </c>
      <c r="E26" s="159" t="str">
        <f t="shared" si="1"/>
        <v/>
      </c>
      <c r="F26" s="24" t="str">
        <f t="shared" si="2"/>
        <v/>
      </c>
      <c r="G26" s="349"/>
      <c r="H26" s="161" t="str">
        <f t="shared" si="3"/>
        <v/>
      </c>
      <c r="I26" s="167" t="str">
        <f t="shared" si="4"/>
        <v/>
      </c>
      <c r="J26" s="349"/>
      <c r="K26" s="161" t="str">
        <f t="shared" si="5"/>
        <v/>
      </c>
      <c r="L26" s="167" t="str">
        <f t="shared" si="6"/>
        <v/>
      </c>
      <c r="M26" s="186" t="str">
        <f t="shared" si="7"/>
        <v/>
      </c>
      <c r="N26" s="187" t="str">
        <f t="shared" si="8"/>
        <v/>
      </c>
    </row>
    <row r="27" spans="1:14" ht="93.15" customHeight="1" x14ac:dyDescent="0.3">
      <c r="A27" s="337">
        <f>'2 CONTEXTO E IDENTIFICACIÓN'!A27</f>
        <v>0</v>
      </c>
      <c r="B27" s="180">
        <f>+'2 CONTEXTO E IDENTIFICACIÓN'!J27</f>
        <v>0</v>
      </c>
      <c r="C27" s="348"/>
      <c r="D27" s="158" t="str">
        <f t="shared" si="0"/>
        <v/>
      </c>
      <c r="E27" s="159" t="str">
        <f t="shared" si="1"/>
        <v/>
      </c>
      <c r="F27" s="24" t="str">
        <f t="shared" si="2"/>
        <v/>
      </c>
      <c r="G27" s="349"/>
      <c r="H27" s="161" t="str">
        <f t="shared" si="3"/>
        <v/>
      </c>
      <c r="I27" s="167" t="str">
        <f t="shared" si="4"/>
        <v/>
      </c>
      <c r="J27" s="349"/>
      <c r="K27" s="161" t="str">
        <f t="shared" si="5"/>
        <v/>
      </c>
      <c r="L27" s="167" t="str">
        <f t="shared" si="6"/>
        <v/>
      </c>
      <c r="M27" s="186" t="str">
        <f t="shared" si="7"/>
        <v/>
      </c>
      <c r="N27" s="187" t="str">
        <f t="shared" si="8"/>
        <v/>
      </c>
    </row>
    <row r="28" spans="1:14" ht="93.15" customHeight="1" thickBot="1" x14ac:dyDescent="0.35">
      <c r="A28" s="338">
        <f>'2 CONTEXTO E IDENTIFICACIÓN'!A28</f>
        <v>0</v>
      </c>
      <c r="B28" s="180">
        <f>+'2 CONTEXTO E IDENTIFICACIÓN'!J28</f>
        <v>0</v>
      </c>
      <c r="C28" s="181"/>
      <c r="D28" s="170" t="str">
        <f t="shared" si="0"/>
        <v/>
      </c>
      <c r="E28" s="160" t="str">
        <f t="shared" si="1"/>
        <v/>
      </c>
      <c r="F28" s="35" t="str">
        <f t="shared" si="2"/>
        <v/>
      </c>
      <c r="G28" s="169"/>
      <c r="H28" s="165" t="str">
        <f t="shared" si="3"/>
        <v/>
      </c>
      <c r="I28" s="168" t="str">
        <f t="shared" si="4"/>
        <v/>
      </c>
      <c r="J28" s="169"/>
      <c r="K28" s="165" t="str">
        <f t="shared" si="5"/>
        <v/>
      </c>
      <c r="L28" s="168" t="str">
        <f t="shared" si="6"/>
        <v/>
      </c>
      <c r="M28" s="188" t="str">
        <f t="shared" si="7"/>
        <v/>
      </c>
      <c r="N28" s="189" t="str">
        <f t="shared" si="8"/>
        <v/>
      </c>
    </row>
  </sheetData>
  <sheetProtection sheet="1" formatCells="0" formatColumns="0" formatRows="0" sort="0" autoFilter="0" pivotTables="0"/>
  <autoFilter ref="A8:N8" xr:uid="{00000000-0009-0000-0000-000003000000}"/>
  <mergeCells count="12">
    <mergeCell ref="V7:Y7"/>
    <mergeCell ref="B1:B2"/>
    <mergeCell ref="G6:N6"/>
    <mergeCell ref="G7:I7"/>
    <mergeCell ref="A1:A2"/>
    <mergeCell ref="J7:L7"/>
    <mergeCell ref="M7:N7"/>
    <mergeCell ref="B5:D5"/>
    <mergeCell ref="C1:D1"/>
    <mergeCell ref="P7:T7"/>
    <mergeCell ref="C4:D4"/>
    <mergeCell ref="C7:F7"/>
  </mergeCells>
  <conditionalFormatting sqref="E9:E28 G9:G28">
    <cfRule type="cellIs" dxfId="118" priority="1" operator="equal">
      <formula>$T$9</formula>
    </cfRule>
    <cfRule type="cellIs" dxfId="117" priority="2" operator="equal">
      <formula>$T$10</formula>
    </cfRule>
    <cfRule type="cellIs" dxfId="116" priority="3" operator="equal">
      <formula>$T$11</formula>
    </cfRule>
    <cfRule type="cellIs" dxfId="115" priority="4" operator="equal">
      <formula>$T$12</formula>
    </cfRule>
    <cfRule type="cellIs" dxfId="114" priority="5" operator="equal">
      <formula>$T$13</formula>
    </cfRule>
  </conditionalFormatting>
  <conditionalFormatting sqref="F9:F28">
    <cfRule type="cellIs" dxfId="113" priority="163" operator="equal">
      <formula>$P$13</formula>
    </cfRule>
    <cfRule type="cellIs" dxfId="112" priority="159" operator="equal">
      <formula>$P$9</formula>
    </cfRule>
    <cfRule type="cellIs" dxfId="111" priority="160" operator="equal">
      <formula>$P$10</formula>
    </cfRule>
    <cfRule type="cellIs" dxfId="110" priority="161" operator="equal">
      <formula>$P$11</formula>
    </cfRule>
    <cfRule type="cellIs" dxfId="109" priority="162" operator="equal">
      <formula>$P$12</formula>
    </cfRule>
  </conditionalFormatting>
  <conditionalFormatting sqref="H9:H28">
    <cfRule type="cellIs" dxfId="108" priority="77" operator="equal">
      <formula>$W$10</formula>
    </cfRule>
    <cfRule type="cellIs" dxfId="107" priority="78" operator="equal">
      <formula>$W$11</formula>
    </cfRule>
    <cfRule type="cellIs" dxfId="106" priority="79" operator="equal">
      <formula>$W$12</formula>
    </cfRule>
    <cfRule type="cellIs" dxfId="105" priority="80" operator="equal">
      <formula>$W$13</formula>
    </cfRule>
    <cfRule type="cellIs" dxfId="104" priority="76" operator="equal">
      <formula>$W$9</formula>
    </cfRule>
  </conditionalFormatting>
  <conditionalFormatting sqref="I9:J28">
    <cfRule type="cellIs" dxfId="103" priority="81" operator="equal">
      <formula>$V$9</formula>
    </cfRule>
    <cfRule type="cellIs" dxfId="102" priority="82" operator="equal">
      <formula>$V$10</formula>
    </cfRule>
    <cfRule type="cellIs" dxfId="101" priority="83" operator="equal">
      <formula>$V$11</formula>
    </cfRule>
    <cfRule type="cellIs" dxfId="100" priority="84" operator="equal">
      <formula>$V$12</formula>
    </cfRule>
    <cfRule type="cellIs" dxfId="99" priority="85" operator="equal">
      <formula>$V$13</formula>
    </cfRule>
  </conditionalFormatting>
  <conditionalFormatting sqref="K9:K28">
    <cfRule type="cellIs" dxfId="98" priority="61" operator="equal">
      <formula>$W$9</formula>
    </cfRule>
    <cfRule type="cellIs" dxfId="97" priority="62" operator="equal">
      <formula>$W$10</formula>
    </cfRule>
    <cfRule type="cellIs" dxfId="96" priority="63" operator="equal">
      <formula>$W$11</formula>
    </cfRule>
    <cfRule type="cellIs" dxfId="95" priority="64" operator="equal">
      <formula>$W$12</formula>
    </cfRule>
    <cfRule type="cellIs" dxfId="94" priority="65" operator="equal">
      <formula>$W$13</formula>
    </cfRule>
  </conditionalFormatting>
  <conditionalFormatting sqref="L9:L28">
    <cfRule type="cellIs" dxfId="93" priority="96" operator="equal">
      <formula>$V$9</formula>
    </cfRule>
    <cfRule type="cellIs" dxfId="92" priority="97" operator="equal">
      <formula>$V$10</formula>
    </cfRule>
    <cfRule type="cellIs" dxfId="91" priority="98" operator="equal">
      <formula>$V$11</formula>
    </cfRule>
    <cfRule type="cellIs" dxfId="90" priority="99" operator="equal">
      <formula>$V$12</formula>
    </cfRule>
    <cfRule type="cellIs" dxfId="89" priority="100" operator="equal">
      <formula>$V$13</formula>
    </cfRule>
  </conditionalFormatting>
  <conditionalFormatting sqref="M9:M28">
    <cfRule type="cellIs" dxfId="88" priority="6" operator="equal">
      <formula>$W$9</formula>
    </cfRule>
    <cfRule type="cellIs" dxfId="87" priority="7" operator="equal">
      <formula>$W$10</formula>
    </cfRule>
    <cfRule type="cellIs" dxfId="86" priority="8" operator="equal">
      <formula>$W$11</formula>
    </cfRule>
    <cfRule type="cellIs" dxfId="85" priority="9" operator="equal">
      <formula>$W$12</formula>
    </cfRule>
    <cfRule type="cellIs" dxfId="84" priority="10" operator="equal">
      <formula>$W$13</formula>
    </cfRule>
  </conditionalFormatting>
  <conditionalFormatting sqref="N9:N28">
    <cfRule type="cellIs" dxfId="83" priority="31" operator="equal">
      <formula>$V$9</formula>
    </cfRule>
    <cfRule type="cellIs" dxfId="82" priority="32" operator="equal">
      <formula>$V$10</formula>
    </cfRule>
    <cfRule type="cellIs" dxfId="81" priority="33" operator="equal">
      <formula>$V$11</formula>
    </cfRule>
    <cfRule type="cellIs" dxfId="80" priority="34" operator="equal">
      <formula>$V$12</formula>
    </cfRule>
    <cfRule type="cellIs" dxfId="79" priority="35" operator="equal">
      <formula>$V$13</formula>
    </cfRule>
  </conditionalFormatting>
  <dataValidations count="5">
    <dataValidation allowBlank="1" showInputMessage="1" showErrorMessage="1" prompt="La probabilidad se encuentra determinada por una escala de 1 a 3, siendo 1 la menor probabilidad de ocurrencia del riesgo y 3 la mayor probabilidad de  ocurrencia." sqref="IO8" xr:uid="{00000000-0002-0000-0300-000000000000}"/>
    <dataValidation allowBlank="1" showInputMessage="1" showErrorMessage="1" prompt="Es la materialización del riesgo y las consecuencias de su aparición. Su escala es: 5 bajo impacto, 10 medio, 20 alto impacto._x000a_" sqref="IP8:JA8" xr:uid="{00000000-0002-0000-0300-000001000000}"/>
    <dataValidation type="list" allowBlank="1" showInputMessage="1" showErrorMessage="1" sqref="IP9:JA11 IU12:JA12" xr:uid="{00000000-0002-0000-0300-000002000000}">
      <formula1>#REF!</formula1>
    </dataValidation>
    <dataValidation type="list" allowBlank="1" showInputMessage="1" showErrorMessage="1" sqref="G9:G28" xr:uid="{00000000-0002-0000-0300-000003000000}">
      <formula1>Afectación_Económica</formula1>
    </dataValidation>
    <dataValidation type="list" allowBlank="1" showInputMessage="1" showErrorMessage="1" sqref="J9:J28" xr:uid="{00000000-0002-0000-0300-000004000000}">
      <formula1>Reputacional</formula1>
    </dataValidation>
  </dataValidations>
  <printOptions horizontalCentered="1" verticalCentered="1"/>
  <pageMargins left="0.31496062992125978" right="0.27559055118110237" top="0.23622047244094491" bottom="0.15748031496062989" header="0" footer="0"/>
  <pageSetup scale="26" orientation="landscape" r:id="rId1"/>
  <colBreaks count="1" manualBreakCount="1">
    <brk id="14"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F35"/>
  <sheetViews>
    <sheetView showGridLines="0" zoomScaleNormal="70" workbookViewId="0">
      <pane xSplit="1" ySplit="8" topLeftCell="B9" activePane="bottomRight" state="frozen"/>
      <selection pane="topRight" activeCell="B1" sqref="B1"/>
      <selection pane="bottomLeft" activeCell="A7" sqref="A7"/>
      <selection pane="bottomRight" activeCell="A20" sqref="A20:XFD28"/>
    </sheetView>
  </sheetViews>
  <sheetFormatPr baseColWidth="10" defaultColWidth="0" defaultRowHeight="13.2" x14ac:dyDescent="0.3"/>
  <cols>
    <col min="1" max="1" width="12.88671875" style="65" customWidth="1"/>
    <col min="2" max="2" width="29.44140625" style="70" customWidth="1"/>
    <col min="3" max="3" width="16.44140625" style="65" customWidth="1"/>
    <col min="4" max="4" width="12.44140625" style="70" customWidth="1"/>
    <col min="5" max="5" width="25" style="70" customWidth="1"/>
    <col min="6" max="6" width="3.88671875" style="70" customWidth="1"/>
    <col min="7" max="7" width="7.44140625" style="70" customWidth="1"/>
    <col min="8" max="8" width="14" style="70" customWidth="1"/>
    <col min="9" max="9" width="13.88671875" style="70" customWidth="1"/>
    <col min="10" max="13" width="12.44140625" style="70" customWidth="1"/>
    <col min="14" max="14" width="3.88671875" style="70" customWidth="1"/>
    <col min="15" max="15" width="4.88671875" style="65" customWidth="1"/>
    <col min="16" max="16" width="6.44140625" style="65" customWidth="1"/>
    <col min="17" max="17" width="11" style="65" bestFit="1" customWidth="1"/>
    <col min="18" max="22" width="12" style="65" customWidth="1"/>
    <col min="23" max="23" width="11.44140625" style="65" customWidth="1"/>
    <col min="24" max="27" width="11.44140625" style="65" hidden="1" customWidth="1"/>
    <col min="28" max="28" width="5.44140625" style="65" hidden="1" customWidth="1"/>
    <col min="29" max="29" width="26.88671875" style="65" hidden="1" customWidth="1"/>
    <col min="30" max="34" width="22.88671875" style="70" hidden="1" customWidth="1"/>
    <col min="35" max="35" width="23.44140625" style="65" hidden="1" customWidth="1"/>
    <col min="36" max="263" width="11.44140625" style="65" hidden="1" customWidth="1"/>
    <col min="264" max="264" width="12.44140625" style="65" hidden="1" customWidth="1"/>
    <col min="265" max="265" width="47" style="65" hidden="1" customWidth="1"/>
    <col min="266" max="266" width="35" style="65" hidden="1" customWidth="1"/>
    <col min="267" max="268" width="14.44140625" style="65" hidden="1" customWidth="1"/>
    <col min="269" max="16384" width="14.44140625" style="65" hidden="1"/>
  </cols>
  <sheetData>
    <row r="1" spans="1:36" s="53" customFormat="1" ht="36" customHeight="1" x14ac:dyDescent="0.3">
      <c r="A1" s="370"/>
      <c r="B1" s="365" t="str">
        <f>+'2 CONTEXTO E IDENTIFICACIÓN'!A1</f>
        <v>MAPA DE RIESGOS</v>
      </c>
      <c r="C1" s="446"/>
      <c r="D1" s="369"/>
      <c r="AD1" s="54"/>
      <c r="AE1" s="54"/>
      <c r="AF1" s="54"/>
      <c r="AG1" s="54"/>
      <c r="AH1" s="54"/>
    </row>
    <row r="2" spans="1:36" s="53" customFormat="1" ht="36" customHeight="1" x14ac:dyDescent="0.25">
      <c r="A2" s="366"/>
      <c r="B2" s="366"/>
      <c r="C2" s="37" t="str">
        <f>+'2 CONTEXTO E IDENTIFICACIÓN'!A2</f>
        <v>VERSIÓN:</v>
      </c>
      <c r="D2" s="52">
        <f>'2 CONTEXTO E IDENTIFICACIÓN'!B2</f>
        <v>1</v>
      </c>
      <c r="E2" s="55"/>
      <c r="F2" s="55"/>
      <c r="G2" s="55"/>
      <c r="H2" s="3"/>
      <c r="I2" s="199" t="str">
        <f>+'2 CONTEXTO E IDENTIFICACIÓN'!$I$4</f>
        <v xml:space="preserve">Elaboración </v>
      </c>
      <c r="J2" s="213">
        <f>'2 CONTEXTO E IDENTIFICACIÓN'!J4</f>
        <v>46259</v>
      </c>
      <c r="K2" s="13"/>
      <c r="L2" s="13"/>
      <c r="M2" s="56"/>
      <c r="N2" s="55"/>
      <c r="AD2" s="54"/>
      <c r="AE2" s="54"/>
      <c r="AF2" s="54"/>
      <c r="AG2" s="54"/>
      <c r="AH2" s="54"/>
    </row>
    <row r="3" spans="1:36" s="53" customFormat="1" ht="28.2" customHeight="1" x14ac:dyDescent="0.25">
      <c r="A3" s="57"/>
      <c r="B3" s="55"/>
      <c r="C3" s="39"/>
      <c r="D3" s="56"/>
      <c r="E3" s="55"/>
      <c r="F3" s="55"/>
      <c r="G3" s="55"/>
      <c r="I3" s="202" t="str">
        <f>+'2 CONTEXTO E IDENTIFICACIÓN'!$E$5</f>
        <v xml:space="preserve">Vigencia: </v>
      </c>
      <c r="J3" s="200">
        <f>'2 CONTEXTO E IDENTIFICACIÓN'!G5</f>
        <v>46266</v>
      </c>
      <c r="K3" s="201" t="s">
        <v>102</v>
      </c>
      <c r="L3" s="198">
        <f>'2 CONTEXTO E IDENTIFICACIÓN'!J5</f>
        <v>46387</v>
      </c>
      <c r="M3" s="56"/>
      <c r="N3" s="55"/>
      <c r="AD3" s="54"/>
      <c r="AE3" s="54"/>
      <c r="AF3" s="54"/>
      <c r="AG3" s="54"/>
      <c r="AH3" s="54"/>
    </row>
    <row r="4" spans="1:36" s="53" customFormat="1" ht="13.8" customHeight="1" x14ac:dyDescent="0.3">
      <c r="A4" s="12" t="s">
        <v>93</v>
      </c>
      <c r="B4" s="374" t="str">
        <f>'2 CONTEXTO E IDENTIFICACIÓN'!B4</f>
        <v>Unidad Administrativa Especial de Organizaciones Solidarias</v>
      </c>
      <c r="C4" s="368"/>
      <c r="D4" s="369"/>
      <c r="AD4" s="54"/>
      <c r="AE4" s="54"/>
      <c r="AF4" s="54"/>
      <c r="AG4" s="54"/>
      <c r="AH4" s="54"/>
    </row>
    <row r="5" spans="1:36" s="53" customFormat="1" ht="14.4" customHeight="1" thickBot="1" x14ac:dyDescent="0.35">
      <c r="A5" s="12" t="s">
        <v>95</v>
      </c>
      <c r="B5" s="374" t="str">
        <f>'2 CONTEXTO E IDENTIFICACIÓN'!F4</f>
        <v>Fomento de la Asociatividad Solidaria</v>
      </c>
      <c r="C5" s="368"/>
      <c r="D5" s="369"/>
      <c r="AD5" s="54"/>
      <c r="AE5" s="54"/>
      <c r="AF5" s="54"/>
      <c r="AG5" s="54"/>
      <c r="AH5" s="54"/>
    </row>
    <row r="6" spans="1:36" s="53" customFormat="1" ht="14.4" customHeight="1" thickBot="1" x14ac:dyDescent="0.35">
      <c r="A6" s="206"/>
      <c r="B6" s="205"/>
      <c r="C6" s="205"/>
      <c r="D6" s="56"/>
      <c r="G6" s="454" t="s">
        <v>302</v>
      </c>
      <c r="H6" s="442"/>
      <c r="I6" s="442"/>
      <c r="J6" s="442"/>
      <c r="K6" s="442"/>
      <c r="L6" s="442"/>
      <c r="M6" s="443"/>
      <c r="O6" s="58"/>
      <c r="P6" s="58"/>
      <c r="Q6" s="59"/>
      <c r="R6" s="450" t="s">
        <v>174</v>
      </c>
      <c r="S6" s="376"/>
      <c r="T6" s="376"/>
      <c r="U6" s="376"/>
      <c r="V6" s="448"/>
      <c r="AD6" s="54"/>
      <c r="AE6" s="54"/>
      <c r="AF6" s="54"/>
      <c r="AG6" s="54"/>
      <c r="AH6" s="54"/>
    </row>
    <row r="7" spans="1:36" ht="14.4" customHeight="1" x14ac:dyDescent="0.3">
      <c r="A7" s="60"/>
      <c r="B7" s="61"/>
      <c r="C7" s="367" t="s">
        <v>303</v>
      </c>
      <c r="D7" s="368"/>
      <c r="E7" s="369"/>
      <c r="F7" s="62"/>
      <c r="G7" s="63"/>
      <c r="H7" s="64"/>
      <c r="I7" s="450" t="s">
        <v>174</v>
      </c>
      <c r="J7" s="376"/>
      <c r="K7" s="376"/>
      <c r="L7" s="376"/>
      <c r="M7" s="448"/>
      <c r="N7" s="62"/>
      <c r="O7" s="66"/>
      <c r="P7" s="66"/>
      <c r="R7" s="67">
        <v>0.2</v>
      </c>
      <c r="S7" s="67">
        <v>0.4</v>
      </c>
      <c r="T7" s="67">
        <v>0.6</v>
      </c>
      <c r="U7" s="67">
        <v>0.8</v>
      </c>
      <c r="V7" s="68">
        <v>1</v>
      </c>
      <c r="W7" s="69"/>
      <c r="X7" s="69"/>
      <c r="Y7" s="69"/>
      <c r="Z7" s="69"/>
      <c r="AA7" s="69"/>
      <c r="AB7" s="69"/>
      <c r="AC7" s="69"/>
    </row>
    <row r="8" spans="1:36" ht="26.4" customHeight="1" x14ac:dyDescent="0.25">
      <c r="A8" s="71" t="s">
        <v>304</v>
      </c>
      <c r="B8" s="72" t="s">
        <v>305</v>
      </c>
      <c r="C8" s="360" t="s">
        <v>261</v>
      </c>
      <c r="D8" s="360" t="s">
        <v>262</v>
      </c>
      <c r="E8" s="73" t="s">
        <v>69</v>
      </c>
      <c r="F8" s="62"/>
      <c r="G8" s="66"/>
      <c r="H8" s="74"/>
      <c r="I8" s="75" t="s">
        <v>280</v>
      </c>
      <c r="J8" s="75" t="s">
        <v>285</v>
      </c>
      <c r="K8" s="75" t="s">
        <v>292</v>
      </c>
      <c r="L8" s="75" t="s">
        <v>297</v>
      </c>
      <c r="M8" s="76" t="s">
        <v>300</v>
      </c>
      <c r="N8" s="62"/>
      <c r="O8" s="66"/>
      <c r="P8" s="66"/>
      <c r="Q8" s="77"/>
      <c r="R8" s="78" t="s">
        <v>280</v>
      </c>
      <c r="S8" s="78" t="s">
        <v>285</v>
      </c>
      <c r="T8" s="78" t="s">
        <v>292</v>
      </c>
      <c r="U8" s="78" t="s">
        <v>297</v>
      </c>
      <c r="V8" s="79" t="s">
        <v>300</v>
      </c>
      <c r="Y8" s="69"/>
      <c r="Z8" s="69"/>
      <c r="AA8" s="80"/>
      <c r="AB8" s="80"/>
      <c r="AC8" s="80"/>
      <c r="AD8" s="80"/>
      <c r="AE8" s="80"/>
      <c r="AF8" s="80"/>
      <c r="AG8" s="80"/>
      <c r="AH8" s="80"/>
      <c r="AI8" s="80"/>
      <c r="AJ8" s="80"/>
    </row>
    <row r="9" spans="1:36" ht="93.15" customHeight="1" x14ac:dyDescent="0.25">
      <c r="A9" s="81" t="str">
        <f>'2 CONTEXTO E IDENTIFICACIÓN'!A9</f>
        <v>R10</v>
      </c>
      <c r="B9" s="82" t="str">
        <f>+'2 CONTEXTO E IDENTIFICACIÓN'!J9</f>
        <v>Posibilidad de afectación económica y reputacional por el incumplimiento de las actividades, tiempos y responsables establecidos en el proceso de Fomento de la Asociatividad Solidaria y sus cuatro procedimientos asociados. a causa de  el proceso y los procedimientos vigentes se encuentran desactuaizados y no reflejan el modelo de ejecución actual con gestores territoriales contratistas (en lugar de convenios con cooperantes), generando vacíos normativos y ausencia de lineamientos claros para el equipo.</v>
      </c>
      <c r="C9" s="339" t="str">
        <f>+'3 PROBABIL E IMPACTO INHERENTE'!F9</f>
        <v>Media</v>
      </c>
      <c r="D9" s="339" t="str">
        <f>+'3 PROBABIL E IMPACTO INHERENTE'!N9</f>
        <v>Mayor</v>
      </c>
      <c r="E9" s="82" t="str">
        <f t="shared" ref="E9:E28" si="0">+IF(C9=$Q$9,IF(D9=$R$8,$R$9,IF(D9=$S$8,$S$9,IF(D9=$T$8,$T$9,IF(D9=$U$8,$U$9,IF(D9=$V$8,$V$9))))),IF(C9=$Q$10,IF(D9=$R$8,$R$10,IF(D9=$S$8,$S$10,IF(D9=$T$8,$T$10,IF(D9=$U$8,$U$10,IF(D9=$V$8,$V$10))))),IF(C9=$Q$11,IF(D9=$R$8,$R$11,IF(D9=$S$8,$S$11,IF(D9=$T$8,$T$11,IF(D9=$U$8,$U$11,IF(D9=$V$8,$V$11))))),IF(C9=$Q$12,IF(D9=$R$8,$R$12,IF(D9=$S$8,$S$12,IF(D9=$T$8,$T$12,IF(D9=$U$8,$U$12,IF(D9=$V$8,$V$12))))),IF(C9=$Q$13,IF(D9=$R$8,$R$13,IF(D9=$S$8,$S$13,IF(D9=$T$8,$T$13,IF(D9=$U$8,$U$13,IF(D9=$V$8,$V$13))))),"")))))</f>
        <v>Alto</v>
      </c>
      <c r="F9" s="83"/>
      <c r="G9" s="451" t="s">
        <v>155</v>
      </c>
      <c r="H9" s="75" t="s">
        <v>298</v>
      </c>
      <c r="I9" s="84" t="str">
        <f>+IF(AND(C9=$Q$9,D9=$R$8),A9,"")&amp;" "&amp;IF(AND(C10=$Q$9,D10=$R$8),A10,"")&amp;" "&amp;IF(AND(C11=$Q$9,D11=$R$8),A11,"")&amp;" "&amp;IF(AND(C12=$Q$9,D12=$R$8),A12,"")&amp;" "&amp;IF(AND(C13=$Q$9,D13=$R$8),A13,"")&amp;" "&amp;IF(AND(C14=$Q$9,D14=$R$8),A14,"")&amp;" "&amp;IF(AND(C15=$Q$9,D15=$R$8),A15,"")&amp;" "&amp;IF(AND(C16=$Q$9,D16=$R$8),A16,"")&amp;" "&amp;IF(AND(C17=$Q$9,D17=$R$8),A17,"")&amp;" "&amp;IF(AND(C18=$Q$9,D18=$R$8),A18,"")&amp;" "&amp;IF(AND(C19=$Q$9,D19=$R$8),A19,"")&amp;" "&amp;IF(AND(C20=$Q$9,D20=$R$8),A20,"")&amp;" "&amp;IF(AND(C21=$Q$9,D21=$R$8),A21,"")&amp;" "&amp;IF(AND(C22=$Q$9,D22=$R$8),A22,"")&amp;" "&amp;IF(AND(C23=$Q$9,D23=$R$8),A23,"")&amp;" "&amp;IF(AND(C24=$Q$9,D24=$R$8),A24,"")&amp;" "&amp;IF(AND(C25=$Q$9,D25=$R$8),A25,"")&amp;" "&amp;IF(AND(C26=$Q$9,D26=$R$8),A26,"")&amp;" "&amp;IF(AND(C27=$Q$9,D27=$R$8),A27,"")&amp;" "&amp;IF(AND(C28=$Q$9,D28=$R$8),A28,"")</f>
        <v xml:space="preserve">                   </v>
      </c>
      <c r="J9" s="84" t="str">
        <f>+IF(AND(C9=$Q$9,D9=$S$8),A9,"")&amp;" "&amp;IF(AND(C10=$Q$9,D10=$S$8),A10,"")&amp;" "&amp;IF(AND(C11=$Q$9,D11=$S$8),A11,"")&amp;" "&amp;IF(AND(C12=$Q$9,D12=$S$8),A12,"")&amp;" "&amp;IF(AND(C13=$Q$9,D13=$S$8),A13,"")&amp;" "&amp;IF(AND(C14=$Q$9,D14=$S$8),A14,"")&amp;" "&amp;IF(AND(C15=$Q$9,D15=$S$8),A15,"")&amp;" "&amp;IF(AND(C16=$Q$9,D16=$S$8),A16,"")&amp;" "&amp;IF(AND(C17=$Q$9,D17=$S$8),A17,"")&amp;" "&amp;IF(AND(C18=$Q$9,D18=$S$8),A18,"")&amp;" "&amp;IF(AND(C19=$Q$9,D19=$S$8),A19,"")&amp;" "&amp;IF(AND(C20=$Q$9,D20=$S$8),A20,"")&amp;" "&amp;IF(AND(C21=$Q$9,D21=$S$8),A21,"")&amp;" "&amp;IF(AND(C22=$Q$9,D22=$S$8),A22,"")&amp;" "&amp;IF(AND(C23=$Q$9,D23=$S$8),A23,"")&amp;" "&amp;IF(AND(C24=$Q$9,D24=$S$8),A24,"")&amp;" "&amp;IF(AND(C25=$Q$9,D25=$S$8),A25,"")&amp;" "&amp;IF(AND(C26=$Q$9,D26=$S$8),A26,"")&amp;" "&amp;IF(AND(C27=$Q$9,D27=$S$8),A27,"")&amp;" "&amp;IF(AND(C28=$Q$9,D28=$S$8),A28,"")</f>
        <v xml:space="preserve">                   </v>
      </c>
      <c r="K9" s="84" t="str">
        <f>+IF(AND(C9=$Q$9,D9=$T$8),A9,"")&amp;" "&amp;IF(AND(C10=$Q$9,D10=$T$8),A10,"")&amp;" "&amp;IF(AND(C11=$Q$9,D11=$T$8),A11,"")&amp;" "&amp;IF(AND(C12=$Q$9,D12=$T$8),A12,"")&amp;" "&amp;IF(AND(C13=$Q$9,D13=$T$8),A13,"")&amp;" "&amp;IF(AND(C14=$Q$9,D14=$T$8),A14,"")&amp;" "&amp;IF(AND(C15=$Q$9,D15=$T$8),A15,"")&amp;" "&amp;IF(AND(C16=$Q$9,D16=$T$8),A16,"")&amp;" "&amp;IF(AND(C17=$Q$9,D17=$T$8),A17,"")&amp;" "&amp;IF(AND(C18=$Q$9,D18=$T$8),A18,"")&amp;" "&amp;IF(AND(C19=$Q$9,D19=$T$8),A19,"")&amp;" "&amp;IF(AND(C20=$Q$9,D20=$T$8),A20,"")&amp;" "&amp;IF(AND(C21=$Q$9,D21=$T$8),A21,"")&amp;" "&amp;IF(AND(C22=$Q$9,D22=$T$8),A22,"")&amp;" "&amp;IF(AND(C23=$Q$9,D23=$T$8),A23,"")&amp;" "&amp;IF(AND(C24=$Q$9,D24=$T$8),A24,"")&amp;" "&amp;IF(AND(C25=$Q$9,D25=$T$8),A25,"")&amp;" "&amp;IF(AND(C26=$Q$9,D26=$T$8),A26,"")&amp;" "&amp;IF(AND(C27=$Q$9,D27=$T$8),A27,"")&amp;" "&amp;IF(AND(C28=$Q$9,D28=$T$8),A28,"")</f>
        <v xml:space="preserve">                   </v>
      </c>
      <c r="L9" s="84" t="str">
        <f>+IF(AND(C9=$Q$9,D9=$U$8),A9,"")&amp;" "&amp;IF(AND(C10=$Q$9,D10=$U$8),A10,"")&amp;" "&amp;IF(AND(C11=$Q$9,D11=$U$8),A11,"")&amp;" "&amp;IF(AND(C12=$Q$9,D12=$U$8),A12,"")&amp;" "&amp;IF(AND(C13=$Q$9,D13=$U$8),A13,"")&amp;" "&amp;IF(AND(C14=$Q$9,D14=$U$8),A14,"")&amp;" "&amp;IF(AND(C15=$Q$9,D15=$U$8),A15,"")&amp;" "&amp;IF(AND(C16=$Q$9,D16=$U$8),A16,"")&amp;" "&amp;IF(AND(C17=$Q$9,D17=$U$8),A17,"")&amp;" "&amp;IF(AND(C18=$Q$9,D18=$U$8),A18,"")&amp;" "&amp;IF(AND(C19=$Q$9,D19=$U$8),A19,"")&amp;" "&amp;IF(AND(C20=$Q$9,D20=$U$8),A20,"")&amp;" "&amp;IF(AND(C21=$Q$9,D21=$U$8),A21,"")&amp;" "&amp;IF(AND(C22=$Q$9,D22=$U$8),A22,"")&amp;" "&amp;IF(AND(C23=$Q$9,D23=$U$8),A23,"")&amp;" "&amp;IF(AND(C24=$Q$9,D24=$U$8),A24,"")&amp;" "&amp;IF(AND(C25=$Q$9,D25=$U$8),A25,"")&amp;" "&amp;IF(AND(C26=$Q$9,D26=$U$8),A26,"")&amp;" "&amp;IF(AND(C27=$Q$9,D27=$U$8),A27,"")&amp;" "&amp;IF(AND(C28=$Q$9,D28=$U$8),A28,"")</f>
        <v xml:space="preserve">                   </v>
      </c>
      <c r="M9" s="85" t="str">
        <f>+IF(AND(C9=$Q$9,D9=$V$8),A9,"")&amp;" "&amp;IF(AND(C10=$Q$9,D10=$V$8),A10,"")&amp;" "&amp;IF(AND(C11=$Q$9,D11=$V$8),A11,"")&amp;" "&amp;IF(AND(C12=$Q$9,D12=$V$8),A12,"")&amp;" "&amp;IF(AND(C13=$Q$9,D13=$V$8),A13,"")&amp;" "&amp;IF(AND(C14=$Q$9,D14=$V$8),A14,"")&amp;" "&amp;IF(AND(C15=$Q$9,D15=$V$8),A15,"")&amp;" "&amp;IF(AND(C16=$Q$9,D16=$V$8),A16,"")&amp;" "&amp;IF(AND(C17=$Q$9,D17=$V$8),A17,"")&amp;" "&amp;IF(AND(C18=$Q$9,D18=$V$8),A18,"")&amp;" "&amp;IF(AND(C19=$Q$9,D19=$V$8),A19,"")&amp;" "&amp;IF(AND(C20=$Q$9,D20=$V$8),A20,"")&amp;" "&amp;IF(AND(C21=$Q$9,D21=$V$8),A21,"")&amp;" "&amp;IF(AND(C22=$Q$9,D22=$V$8),A22,"")&amp;" "&amp;IF(AND(C23=$Q$9,D23=$V$8),A23,"")&amp;" "&amp;IF(AND(C24=$Q$9,D24=$V$8),A24,"")&amp;" "&amp;IF(AND(C25=$Q$9,D25=$V$8),A25,"")&amp;" "&amp;IF(AND(C26=$Q$9,D26=$V$8),A26,"")&amp;" "&amp;IF(AND(C27=$Q$9,D27=$V$8),A27,"")&amp;" "&amp;IF(AND(C28=$Q$9,D28=$V$8),A28,"")</f>
        <v xml:space="preserve">                   </v>
      </c>
      <c r="N9" s="83"/>
      <c r="O9" s="455" t="s">
        <v>155</v>
      </c>
      <c r="P9" s="86">
        <v>1</v>
      </c>
      <c r="Q9" s="78" t="s">
        <v>298</v>
      </c>
      <c r="R9" s="84" t="s">
        <v>306</v>
      </c>
      <c r="S9" s="84" t="s">
        <v>306</v>
      </c>
      <c r="T9" s="84" t="s">
        <v>306</v>
      </c>
      <c r="U9" s="84" t="s">
        <v>306</v>
      </c>
      <c r="V9" s="85" t="s">
        <v>307</v>
      </c>
      <c r="Y9" s="69"/>
      <c r="Z9" s="69"/>
      <c r="AA9" s="80"/>
      <c r="AB9" s="80"/>
      <c r="AC9" s="80"/>
      <c r="AD9" s="87"/>
      <c r="AE9" s="87"/>
      <c r="AF9" s="87"/>
      <c r="AG9" s="87"/>
      <c r="AH9" s="87"/>
      <c r="AI9" s="80"/>
      <c r="AJ9" s="80"/>
    </row>
    <row r="10" spans="1:36" ht="93.15" customHeight="1" x14ac:dyDescent="0.25">
      <c r="A10" s="81" t="str">
        <f>'2 CONTEXTO E IDENTIFICACIÓN'!A10</f>
        <v>R11</v>
      </c>
      <c r="B10" s="82" t="str">
        <f>+'2 CONTEXTO E IDENTIFICACIÓN'!J10</f>
        <v>Posibilidad  de efecto dañoso sobre el recurso público por  la asignación de medios de producción o recursos de fortalecimiento a organizaciones cuya caracterización socioeconómica, productiva y de necesidades no fue diagnosticada de forma completa o verificada. a causa de ausencia de una metodología estandarizada y de instrumentos de verificación para que los gestores territoriales realicen la caracterización (diagnóstico económico, social y productivo) de las organizaciones antes de la entrega de medios de producción.</v>
      </c>
      <c r="C10" s="339" t="str">
        <f>+'3 PROBABIL E IMPACTO INHERENTE'!F10</f>
        <v>Media</v>
      </c>
      <c r="D10" s="339" t="str">
        <f>+'3 PROBABIL E IMPACTO INHERENTE'!N10</f>
        <v>Mayor</v>
      </c>
      <c r="E10" s="82" t="str">
        <f t="shared" si="0"/>
        <v>Alto</v>
      </c>
      <c r="F10" s="83"/>
      <c r="G10" s="452"/>
      <c r="H10" s="75" t="s">
        <v>295</v>
      </c>
      <c r="I10" s="88" t="str">
        <f>+IF(AND(C9=$Q$10,D9=$R$8),A9,"")&amp;" "&amp;IF(AND(C10=$Q$10,D10=$R$8),A10,"")&amp;" "&amp;IF(AND(C11=$Q$10,D11=$R$8),A11,"")&amp;" "&amp;IF(AND(C12=$Q$10,D12=$R$8),A12,"")&amp;" "&amp;IF(AND(C13=$Q$10,D13=$R$8),A13,"")&amp;" "&amp;IF(AND(C14=$Q$10,D14=$R$8),A14,"")&amp;" "&amp;IF(AND(C15=$Q$10,D15=$R$8),A15,"")&amp;" "&amp;IF(AND(C16=$Q$10,D16=$R$8),A16,"")&amp;" "&amp;IF(AND(C17=$Q$10,D17=$R$8),A17,"")&amp;" "&amp;IF(AND(C18=$Q$10,D18=$R$8),A18,"")&amp;" "&amp;IF(AND(C19=$Q$10,D19=$R$8),A19,"")&amp;" "&amp;IF(AND(C20=$Q$10,D20=$R$8),A20,"")&amp;" "&amp;IF(AND(C21=$Q$10,D21=$R$8),A21,"")&amp;" "&amp;IF(AND(C22=$Q$10,D22=$R$8),A22,"")&amp;" "&amp;IF(AND(C23=$Q$10,D23=$R$8),A23,"")&amp;" "&amp;IF(AND(C24=$Q$10,D24=$R$8),A24,"")&amp;" "&amp;IF(AND(C25=$Q$10,D25=$R$8),A25,"")&amp;" "&amp;IF(AND(C26=$Q$10,D26=$R$8),A26,"")&amp;" "&amp;IF(AND(C27=$Q$10,D27=$R$8),A27,"")&amp;" "&amp;IF(AND(C28=$Q$10,D28=$R$8),A28,"")</f>
        <v xml:space="preserve">                   </v>
      </c>
      <c r="J10" s="88" t="str">
        <f>+IF(AND(C9=$Q$10,D9=$S$8),A9,"")&amp;" "&amp;IF(AND(C10=$Q$10,D10=$S$8),A10,"")&amp;" "&amp;IF(AND(C11=$Q$10,D11=$S$8),A11,"")&amp;" "&amp;IF(AND(C12=$Q$10,D12=$S$8),A12,"")&amp;" "&amp;IF(AND(C13=$Q$10,D13=$S$8),A13,"")&amp;" "&amp;IF(AND(C14=$Q$10,D14=$S$8),A14,"")&amp;" "&amp;IF(AND(C15=$Q$10,D15=$S$8),A15,"")&amp;" "&amp;IF(AND(C16=$Q$10,D16=$S$8),A16,"")&amp;" "&amp;IF(AND(C17=$Q$10,D17=$S$8),A17,"")&amp;" "&amp;IF(AND(C18=$Q$10,D18=$S$8),A18,"")&amp;" "&amp;IF(AND(C19=$Q$10,D19=$S$8),A19,"")&amp;" "&amp;IF(AND(C20=$Q$10,D20=$S$8),A20,"")&amp;" "&amp;IF(AND(C21=$Q$10,D21=$S$8),A21,"")&amp;" "&amp;IF(AND(C22=$Q$10,D22=$S$8),A22,"")&amp;" "&amp;IF(AND(C23=$Q$10,D23=$S$8),A23,"")&amp;" "&amp;IF(AND(C24=$Q$10,D24=$S$8),A24,"")&amp;" "&amp;IF(AND(C25=$Q$10,D25=$S$8),A25,"")&amp;" "&amp;IF(AND(C26=$Q$10,D26=$S$8),A26,"")&amp;" "&amp;IF(AND(C27=$Q$10,D27=$S$8),A27,"")&amp;" "&amp;IF(AND(C28=$Q$10,D28=$S$8),A28,"")</f>
        <v xml:space="preserve">                   </v>
      </c>
      <c r="K10" s="84" t="str">
        <f>+IF(AND(C9=$Q$10,D9=$T$8),A9,"")&amp;" "&amp;IF(AND(C10=$Q$10,D10=$T$8),A10,"")&amp;" "&amp;IF(AND(C11=$Q$10,D11=$T$8),A11,"")&amp;" "&amp;IF(AND(C12=$Q$10,D12=$T$8),A12,"")&amp;" "&amp;IF(AND(C13=$Q$10,D13=$T$8),A13,"")&amp;" "&amp;IF(AND(C14=$Q$10,D14=$T$8),A14,"")&amp;" "&amp;IF(AND(C15=$Q$10,D15=$T$8),A15,"")&amp;" "&amp;IF(AND(C16=$Q$10,D16=$T$8),A16,"")&amp;" "&amp;IF(AND(C17=$Q$10,D17=$T$8),A17,"")&amp;" "&amp;IF(AND(C18=$Q$10,D18=$T$8),A18,"")&amp;" "&amp;IF(AND(C19=$Q$10,D19=$T$8),A19,"")&amp;" "&amp;IF(AND(C20=$Q$10,D20=$T$8),A20,"")&amp;" "&amp;IF(AND(C21=$Q$10,D21=$T$8),A21,"")&amp;" "&amp;IF(AND(C22=$Q$10,D22=$T$8),A22,"")&amp;" "&amp;IF(AND(C23=$Q$10,D23=$T$8),A23,"")&amp;" "&amp;IF(AND(C24=$Q$10,D24=$T$8),A24,"")&amp;" "&amp;IF(AND(C25=$Q$10,D25=$T$8),A25,"")&amp;" "&amp;IF(AND(C26=$Q$10,D26=$T$8),A26,"")&amp;" "&amp;IF(AND(C27=$Q$10,D27=$T$8),A27,"")&amp;" "&amp;IF(AND(C28=$Q$10,D28=$T$8),A28,"")</f>
        <v xml:space="preserve">                   </v>
      </c>
      <c r="L10" s="84" t="str">
        <f>+IF(AND(C9=$Q$10,D9=$U$8),A9,"")&amp;" "&amp;IF(AND(C10=$Q$10,D10=$U$8),A10,"")&amp;" "&amp;IF(AND(C11=$Q$10,D11=$U$8),A11,"")&amp;" "&amp;IF(AND(C12=$Q$10,D12=$U$8),A12,"")&amp;" "&amp;IF(AND(C13=$Q$10,D13=$U$8),A13,"")&amp;" "&amp;IF(AND(C14=$Q$10,D14=$U$8),A14,"")&amp;" "&amp;IF(AND(C15=$Q$10,D15=$U$8),A15,"")&amp;" "&amp;IF(AND(C16=$Q$10,D16=$U$8),A16,"")&amp;" "&amp;IF(AND(C17=$Q$10,D17=$U$8),A17,"")&amp;" "&amp;IF(AND(C18=$Q$10,D18=$U$8),A18,"")&amp;" "&amp;IF(AND(C19=$Q$10,D19=$U$8),A19,"")&amp;" "&amp;IF(AND(C20=$Q$10,D20=$U$8),A20,"")&amp;" "&amp;IF(AND(C21=$Q$10,D21=$U$8),A21,"")&amp;" "&amp;IF(AND(C22=$Q$10,D22=$U$8),A22,"")&amp;" "&amp;IF(AND(C23=$Q$10,D23=$U$8),A23,"")&amp;" "&amp;IF(AND(C24=$Q$10,D24=$U$8),A24,"")&amp;" "&amp;IF(AND(C25=$Q$10,D25=$U$8),A25,"")&amp;" "&amp;IF(AND(C26=$Q$10,D26=$U$8),A26,"")&amp;" "&amp;IF(AND(C27=$Q$10,D27=$U$8),A27,"")&amp;" "&amp;IF(AND(C28=$Q$10,D28=$U$8),A28,"")</f>
        <v xml:space="preserve">                   </v>
      </c>
      <c r="M10" s="85" t="str">
        <f>+IF(AND(C9=$Q$10,D9=$V$8),A9,"")&amp;" "&amp;IF(AND(C10=$Q$10,D10=$V$8),A10,"")&amp;" "&amp;IF(AND(C11=$Q$10,D11=$V$8),A11,"")&amp;" "&amp;IF(AND(C12=$Q$10,D12=$V$8),A12,"")&amp;" "&amp;IF(AND(C13=$Q$10,D13=$V$8),A13,"")&amp;" "&amp;IF(AND(C14=$Q$10,D14=$V$8),A14,"")&amp;" "&amp;IF(AND(C15=$Q$10,D15=$V$8),A15,"")&amp;" "&amp;IF(AND(C16=$Q$10,D16=$V$8),A16,"")&amp;" "&amp;IF(AND(C17=$Q$10,D17=$V$8),A17,"")&amp;" "&amp;IF(AND(C18=$Q$10,D18=$V$8),A18,"")&amp;" "&amp;IF(AND(C19=$Q$10,D19=$V$8),A19,"")&amp;" "&amp;IF(AND(C20=$Q$10,D20=$V$8),A20,"")&amp;" "&amp;IF(AND(C21=$Q$10,D21=$V$8),A21,"")&amp;" "&amp;IF(AND(C22=$Q$10,D22=$V$8),A22,"")&amp;" "&amp;IF(AND(C23=$Q$10,D23=$V$8),A23,"")&amp;" "&amp;IF(AND(C24=$Q$10,D24=$V$8),A24,"")&amp;" "&amp;IF(AND(C25=$Q$10,D25=$V$8),A25,"")&amp;" "&amp;IF(AND(C26=$Q$10,D26=$V$8),A26,"")&amp;" "&amp;IF(AND(C27=$Q$10,D27=$V$8),A27,"")&amp;" "&amp;IF(AND(C28=$Q$10,D28=$V$8),A28,"")</f>
        <v xml:space="preserve">                   </v>
      </c>
      <c r="N10" s="83"/>
      <c r="O10" s="456"/>
      <c r="P10" s="86">
        <v>0.8</v>
      </c>
      <c r="Q10" s="78" t="s">
        <v>295</v>
      </c>
      <c r="R10" s="88" t="s">
        <v>292</v>
      </c>
      <c r="S10" s="88" t="s">
        <v>292</v>
      </c>
      <c r="T10" s="84" t="s">
        <v>306</v>
      </c>
      <c r="U10" s="84" t="s">
        <v>306</v>
      </c>
      <c r="V10" s="85" t="s">
        <v>307</v>
      </c>
      <c r="Y10" s="69"/>
      <c r="Z10" s="69"/>
      <c r="AA10" s="80"/>
      <c r="AB10" s="89"/>
      <c r="AC10" s="90"/>
      <c r="AD10" s="87"/>
      <c r="AE10" s="87"/>
      <c r="AF10" s="87"/>
      <c r="AG10" s="87"/>
      <c r="AH10" s="87"/>
      <c r="AI10" s="80"/>
      <c r="AJ10" s="80"/>
    </row>
    <row r="11" spans="1:36" ht="93.15" customHeight="1" x14ac:dyDescent="0.25">
      <c r="A11" s="81" t="str">
        <f>'2 CONTEXTO E IDENTIFICACIÓN'!A11</f>
        <v>R12</v>
      </c>
      <c r="B11" s="82" t="str">
        <f>+'2 CONTEXTO E IDENTIFICACIÓN'!J11</f>
        <v>Posibilidad de pérdida económica y reputacional por  la selección o priorización indebida de organizaciones o beneficiarios para la entrega de medios de producción y recursos de fortalecimiento, sin sujeción a los criterios técnicos de caracterización y priorización territorial. a causa de ausencia de un procedimiento formal para la entrega de medios de producción, de controles cruzados y de una segunda instancia de aprobación, lo que facilita conflictos de interés no declarados o injerencia indebida de terceros en la decisión de a qué organización se destinan los recursos.</v>
      </c>
      <c r="C11" s="339" t="str">
        <f>+'3 PROBABIL E IMPACTO INHERENTE'!F11</f>
        <v>Media</v>
      </c>
      <c r="D11" s="339" t="str">
        <f>+'3 PROBABIL E IMPACTO INHERENTE'!N11</f>
        <v>Catastrófico</v>
      </c>
      <c r="E11" s="82" t="str">
        <f t="shared" si="0"/>
        <v>Extremo</v>
      </c>
      <c r="F11" s="83"/>
      <c r="G11" s="452"/>
      <c r="H11" s="75" t="s">
        <v>290</v>
      </c>
      <c r="I11" s="88" t="str">
        <f>+IF(AND(C9=$Q$11,D9=$R$8),A9,"")&amp;" "&amp;IF(AND(C10=$Q$11,D10=$R$8),A10,"")&amp;" "&amp;IF(AND(C11=$Q$11,D11=$R$8),A11,"")&amp;" "&amp;IF(AND(C12=$Q$11,D12=$R$8),A12,"")&amp;" "&amp;IF(AND(C13=$Q$11,D13=$R$8),A13,"")&amp;" "&amp;IF(AND(C14=$Q$11,D14=$R$8),A14,"")&amp;" "&amp;IF(AND(C15=$Q$11,D15=$R$8),A15,"")&amp;" "&amp;IF(AND(C16=$Q$11,D16=$R$8),A16,"")&amp;" "&amp;IF(AND(C17=$Q$11,D17=$R$8),A17,"")&amp;" "&amp;IF(AND(C18=$Q$11,D18=$R$8),A18,"")&amp;" "&amp;IF(AND(C19=$Q$11,D19=$R$8),A19,"")&amp;" "&amp;IF(AND(C20=$Q$11,D20=$R$8),A20,"")&amp;" "&amp;IF(AND(C21=$Q$11,D21=$R$8),A21,"")&amp;" "&amp;IF(AND(C22=$Q$11,D22=$R$8),A22,"")&amp;" "&amp;IF(AND(C23=$Q$11,D23=$R$8),A23,"")&amp;" "&amp;IF(AND(C24=$Q$11,D24=$R$8),A24,"")&amp;" "&amp;IF(AND(C25=$Q$11,D25=$R$8),A25,"")&amp;" "&amp;IF(AND(C26=$Q$11,D26=$R$8),A26,"")&amp;" "&amp;IF(AND(C27=$Q$11,D27=$R$8),A27,"")&amp;" "&amp;IF(AND(C28=$Q$11,D28=$R$8),A28,"")</f>
        <v xml:space="preserve">                   </v>
      </c>
      <c r="J11" s="88" t="str">
        <f>+IF(AND(C9=$Q$11,D9=$S$8),A9,"")&amp;" "&amp;IF(AND(C10=$Q$11,D10=$S$8),A10,"")&amp;" "&amp;IF(AND(C11=$Q$11,D11=$S$8),A11,"")&amp;" "&amp;IF(AND(C12=$Q$11,D12=$S$8),A12,"")&amp;" "&amp;IF(AND(C13=$Q$11,D13=$S$8),A13,"")&amp;" "&amp;IF(AND(C14=$Q$11,D14=$S$8),A14,"")&amp;" "&amp;IF(AND(C15=$Q$11,D15=$S$8),A15,"")&amp;" "&amp;IF(AND(C16=$Q$11,D16=$S$8),A16,"")&amp;" "&amp;IF(AND(C17=$Q$11,D17=$S$8),A17,"")&amp;" "&amp;IF(AND(C18=$Q$11,D18=$S$8),A18,"")&amp;" "&amp;IF(AND(C19=$Q$11,D19=$S$8),A19,"")&amp;" "&amp;IF(AND(C20=$Q$11,D20=$S$8),A20,"")&amp;" "&amp;IF(AND(C21=$Q$11,D21=$S$8),A21,"")&amp;" "&amp;IF(AND(C22=$Q$11,D22=$S$8),A22,"")&amp;" "&amp;IF(AND(C23=$Q$11,D23=$S$8),A23,"")&amp;" "&amp;IF(AND(C24=$Q$11,D24=$S$8),A24,"")&amp;" "&amp;IF(AND(C25=$Q$11,D25=$S$8),A25,"")&amp;" "&amp;IF(AND(C26=$Q$11,D26=$S$8),A26,"")&amp;" "&amp;IF(AND(C27=$Q$11,D27=$S$8),A27,"")&amp;" "&amp;IF(AND(C28=$Q$11,D28=$S$8),A28,"")</f>
        <v xml:space="preserve">                   </v>
      </c>
      <c r="K11" s="88" t="str">
        <f>+IF(AND(C9=$Q$11,D9=$T$8),A9,"")&amp;" "&amp;IF(AND(C10=$Q$11,D10=$T$8),A10,"")&amp;" "&amp;IF(AND(C11=$Q$11,D11=$T$8),A11,"")&amp;" "&amp;IF(AND(C12=$Q$11,D12=$T$8),A12,"")&amp;" "&amp;IF(AND(C13=$Q$11,D13=$T$8),A13,"")&amp;" "&amp;IF(AND(C14=$Q$11,D14=$T$8),A14,"")&amp;" "&amp;IF(AND(C15=$Q$11,D15=$T$8),A15,"")&amp;" "&amp;IF(AND(C16=$Q$11,D16=$T$8),A16,"")&amp;" "&amp;IF(AND(C17=$Q$11,D17=$T$8),A17,"")&amp;" "&amp;IF(AND(C18=$Q$11,D18=$T$8),A18,"")&amp;" "&amp;IF(AND(C19=$Q$11,D19=$T$8),A19,"")&amp;" "&amp;IF(AND(C20=$Q$11,D20=$T$8),A20,"")&amp;" "&amp;IF(AND(C21=$Q$11,D21=$T$8),A21,"")&amp;" "&amp;IF(AND(C22=$Q$11,D22=$T$8),A22,"")&amp;" "&amp;IF(AND(C23=$Q$11,D23=$T$8),A23,"")&amp;" "&amp;IF(AND(C24=$Q$11,D24=$T$8),A24,"")&amp;" "&amp;IF(AND(C25=$Q$11,D25=$T$8),A25,"")&amp;" "&amp;IF(AND(C26=$Q$11,D26=$T$8),A26,"")&amp;" "&amp;IF(AND(C27=$Q$11,D27=$T$8),A27,"")&amp;" "&amp;IF(AND(C28=$Q$11,D28=$T$8),A28,"")</f>
        <v xml:space="preserve">                   </v>
      </c>
      <c r="L11" s="84" t="str">
        <f>+IF(AND(C9=$Q$11,D9=$U$8),A9,"")&amp;" "&amp;IF(AND(C10=$Q$11,D10=$U$8),A10,"")&amp;" "&amp;IF(AND(C11=$Q$11,D11=$U$8),A11,"")&amp;" "&amp;IF(AND(C12=$Q$11,D12=$U$8),A12,"")&amp;" "&amp;IF(AND(C13=$Q$11,D13=$U$8),A13,"")&amp;" "&amp;IF(AND(C14=$Q$11,D14=$U$8),A14,"")&amp;" "&amp;IF(AND(C15=$Q$11,D15=$U$8),A15,"")&amp;" "&amp;IF(AND(C16=$Q$11,D16=$U$8),A16,"")&amp;" "&amp;IF(AND(C17=$Q$11,D17=$U$8),A17,"")&amp;" "&amp;IF(AND(C18=$Q$11,D18=$U$8),A18,"")&amp;" "&amp;IF(AND(C19=$Q$11,D19=$U$8),A19,"")&amp;" "&amp;IF(AND(C20=$Q$11,D20=$U$8),A20,"")&amp;" "&amp;IF(AND(C21=$Q$11,D21=$U$8),A21,"")&amp;" "&amp;IF(AND(C22=$Q$11,D22=$U$8),A22,"")&amp;" "&amp;IF(AND(C23=$Q$11,D23=$U$8),A23,"")&amp;" "&amp;IF(AND(C24=$Q$11,D24=$U$8),A24,"")&amp;" "&amp;IF(AND(C25=$Q$11,D25=$U$8),A25,"")&amp;" "&amp;IF(AND(C26=$Q$11,D26=$U$8),A26,"")&amp;" "&amp;IF(AND(C27=$Q$11,D27=$U$8),A27,"")&amp;" "&amp;IF(AND(C28=$Q$11,D28=$U$8),A28,"")</f>
        <v xml:space="preserve">R10 R11  R13                </v>
      </c>
      <c r="M11" s="85" t="str">
        <f>+IF(AND(C9=$Q$11,D9=$V$8),A9,"")&amp;" "&amp;IF(AND(C10=$Q$11,D10=$V$8),A10,"")&amp;" "&amp;IF(AND(C11=$Q$11,D11=$V$8),A11,"")&amp;" "&amp;IF(AND(C12=$Q$11,D12=$V$8),A12,"")&amp;" "&amp;IF(AND(C13=$Q$11,D13=$V$8),A13,"")&amp;" "&amp;IF(AND(C14=$Q$11,D14=$V$8),A14,"")&amp;" "&amp;IF(AND(C15=$Q$11,D15=$V$8),A15,"")&amp;" "&amp;IF(AND(C16=$Q$11,D16=$V$8),A16,"")&amp;" "&amp;IF(AND(C17=$Q$11,D17=$V$8),A17,"")&amp;" "&amp;IF(AND(C18=$Q$11,D18=$V$8),A18,"")&amp;" "&amp;IF(AND(C19=$Q$11,D19=$V$8),A19,"")&amp;" "&amp;IF(AND(C20=$Q$11,D20=$V$8),A20,"")&amp;" "&amp;IF(AND(C21=$Q$11,D21=$V$8),A21,"")&amp;" "&amp;IF(AND(C22=$Q$11,D22=$V$8),A22,"")&amp;" "&amp;IF(AND(C23=$Q$11,D23=$V$8),A23,"")&amp;" "&amp;IF(AND(C24=$Q$11,D24=$V$8),A24,"")&amp;" "&amp;IF(AND(C25=$Q$11,D25=$V$8),A25,"")&amp;" "&amp;IF(AND(C26=$Q$11,D26=$V$8),A26,"")&amp;" "&amp;IF(AND(C27=$Q$11,D27=$V$8),A27,"")&amp;" "&amp;IF(AND(C28=$Q$11,D28=$V$8),A28,"")</f>
        <v xml:space="preserve">  R12                 </v>
      </c>
      <c r="N11" s="83"/>
      <c r="O11" s="456"/>
      <c r="P11" s="86">
        <v>0.6</v>
      </c>
      <c r="Q11" s="78" t="s">
        <v>290</v>
      </c>
      <c r="R11" s="88" t="s">
        <v>292</v>
      </c>
      <c r="S11" s="88" t="s">
        <v>292</v>
      </c>
      <c r="T11" s="88" t="s">
        <v>292</v>
      </c>
      <c r="U11" s="84" t="s">
        <v>306</v>
      </c>
      <c r="V11" s="85" t="s">
        <v>307</v>
      </c>
      <c r="Y11" s="69"/>
      <c r="Z11" s="69"/>
      <c r="AA11" s="80"/>
      <c r="AB11" s="89"/>
      <c r="AC11" s="90"/>
      <c r="AD11" s="87"/>
      <c r="AE11" s="87"/>
      <c r="AF11" s="87"/>
      <c r="AG11" s="87"/>
      <c r="AH11" s="91"/>
      <c r="AI11" s="80"/>
      <c r="AJ11" s="80"/>
    </row>
    <row r="12" spans="1:36" ht="93.15" customHeight="1" x14ac:dyDescent="0.25">
      <c r="A12" s="81" t="str">
        <f>'2 CONTEXTO E IDENTIFICACIÓN'!A12</f>
        <v>R13</v>
      </c>
      <c r="B12" s="82" t="str">
        <f>+'2 CONTEXTO E IDENTIFICACIÓN'!J12</f>
        <v>Posibilidad de afectación económica y reputacional por  registros incompletos, inconsistentes o inoportunos de los avances, indicadores y resultados del proceso de Fomento de la Asociatividad Solidaria en los sistemas de información y reportes a Planeación. a causa de deficiencias en el registro, control documental y seguimiento de la información reportada por los gestores territoriales, y a la falta de una fuente única y verificada de datos del proceso.</v>
      </c>
      <c r="C12" s="339" t="str">
        <f>+'3 PROBABIL E IMPACTO INHERENTE'!F12</f>
        <v>Media</v>
      </c>
      <c r="D12" s="339" t="str">
        <f>+'3 PROBABIL E IMPACTO INHERENTE'!N12</f>
        <v>Mayor</v>
      </c>
      <c r="E12" s="82" t="str">
        <f t="shared" si="0"/>
        <v>Alto</v>
      </c>
      <c r="F12" s="83"/>
      <c r="G12" s="452"/>
      <c r="H12" s="75" t="s">
        <v>283</v>
      </c>
      <c r="I12" s="92" t="str">
        <f>+IF(AND(C9=$Q$12,D9=$R$8),A9,"")&amp;" "&amp;IF(AND(C10=$Q$12,D10=$R$8),A10,"")&amp;" "&amp;IF(AND(C11=$Q$12,D11=$R$8),A11,"")&amp;" "&amp;IF(AND(C12=$Q$12,D12=$R$8),A12,"")&amp;" "&amp;IF(AND(C13=$Q$12,D13=$R$8),A13,"")&amp;" "&amp;IF(AND(C14=$Q$12,D14=$R$8),A14,"")&amp;" "&amp;IF(AND(C15=$Q$12,D15=$R$8),A15,"")&amp;" "&amp;IF(AND(C16=$Q$12,D16=$R$8),A16,"")&amp;" "&amp;IF(AND(C17=$Q$12,D17=$R$8),A17,"")&amp;" "&amp;IF(AND(C18=$Q$12,D18=$R$8),A18,"")&amp;" "&amp;IF(AND(C19=$Q$12,D19=$R$8),A19,"")&amp;" "&amp;IF(AND(C20=$Q$12,D20=$R$8),A20,"")&amp;" "&amp;IF(AND(C21=$Q$12,D21=$R$8),A21,"")&amp;" "&amp;IF(AND(C22=$Q$12,D22=$R$8),A22,"")&amp;" "&amp;IF(AND(C23=$Q$12,D23=$R$8),A23,"")&amp;" "&amp;IF(AND(C24=$Q$12,D24=$R$8),A24,"")&amp;" "&amp;IF(AND(C25=$Q$12,D25=$R$8),A25,"")&amp;" "&amp;IF(AND(C26=$Q$12,D26=$R$8),A26,"")&amp;" "&amp;IF(AND(C27=$Q$12,D27=$R$8),A27,"")&amp;" "&amp;IF(AND(C28=$Q$12,D28=$R$8),A28,"")</f>
        <v xml:space="preserve">                   </v>
      </c>
      <c r="J12" s="88" t="str">
        <f>+IF(AND(C9=$Q$12,D9=$S$8),A9,"")&amp;" "&amp;IF(AND(C10=$Q$12,D10=$S$8),A10,"")&amp;" "&amp;IF(AND(C11=$Q$12,D11=$S$8),A11,"")&amp;" "&amp;IF(AND(C12=$Q$12,D12=$S$8),A12,"")&amp;" "&amp;IF(AND(C13=$Q$12,D13=$S$8),A13,"")&amp;" "&amp;IF(AND(C14=$Q$12,D14=$S$8),A14,"")&amp;" "&amp;IF(AND(C15=$Q$12,D15=$S$8),A15,"")&amp;" "&amp;IF(AND(C16=$Q$12,D16=$S$8),A16,"")&amp;" "&amp;IF(AND(C17=$Q$12,D17=$S$8),A17,"")&amp;" "&amp;IF(AND(C18=$Q$12,D18=$S$8),A18,"")&amp;" "&amp;IF(AND(C19=$Q$12,D19=$S$8),A19,"")&amp;" "&amp;IF(AND(C20=$Q$12,D20=$S$8),A20,"")&amp;" "&amp;IF(AND(C21=$Q$12,D21=$S$8),A21,"")&amp;" "&amp;IF(AND(C22=$Q$12,D22=$S$8),A22,"")&amp;" "&amp;IF(AND(C23=$Q$12,D23=$S$8),A23,"")&amp;" "&amp;IF(AND(C24=$Q$12,D24=$S$8),A24,"")&amp;" "&amp;IF(AND(C25=$Q$12,D25=$S$8),A25,"")&amp;" "&amp;IF(AND(C26=$Q$12,D26=$S$8),A26,"")&amp;" "&amp;IF(AND(C27=$Q$12,D27=$S$8),A27,"")&amp;" "&amp;IF(AND(C28=$Q$12,D28=$S$8),A28,"")</f>
        <v xml:space="preserve">                   </v>
      </c>
      <c r="K12" s="88" t="str">
        <f>+IF(AND(C9=$Q$12,D9=$T$8),A9,"")&amp;" "&amp;IF(AND(C10=$Q$12,D10=$T$8),A10,"")&amp;" "&amp;IF(AND(C11=$Q$12,D11=$T$8),A11,"")&amp;" "&amp;IF(AND(C12=$Q$12,D12=$T$8),A12,"")&amp;" "&amp;IF(AND(C13=$Q$12,D13=$T$8),A13,"")&amp;" "&amp;IF(AND(C14=$Q$12,D14=$T$8),A14,"")&amp;" "&amp;IF(AND(C15=$Q$12,D15=$T$8),A15,"")&amp;" "&amp;IF(AND(C16=$Q$12,D16=$T$8),A16,"")&amp;" "&amp;IF(AND(C17=$Q$12,D17=$T$8),A17,"")&amp;" "&amp;IF(AND(C18=$Q$12,D18=$T$8),A18,"")&amp;" "&amp;IF(AND(C19=$Q$12,D19=$T$8),A19,"")&amp;" "&amp;IF(AND(C20=$Q$12,D20=$T$8),A20,"")&amp;" "&amp;IF(AND(C21=$Q$12,D21=$T$8),A21,"")&amp;" "&amp;IF(AND(C22=$Q$12,D22=$T$8),A22,"")&amp;" "&amp;IF(AND(C23=$Q$12,D23=$T$8),A23,"")&amp;" "&amp;IF(AND(C24=$Q$12,D24=$T$8),A24,"")&amp;" "&amp;IF(AND(C25=$Q$12,D25=$T$8),A25,"")&amp;" "&amp;IF(AND(C26=$Q$12,D26=$T$8),A26,"")&amp;" "&amp;IF(AND(C27=$Q$12,D27=$T$8),A27,"")&amp;" "&amp;IF(AND(C28=$Q$12,D28=$T$8),A28,"")</f>
        <v xml:space="preserve">                   </v>
      </c>
      <c r="L12" s="84" t="str">
        <f>+IF(AND(C9=$Q$12,D9=$U$8),A9,"")&amp;" "&amp;IF(AND(C10=$Q$12,D10=$U$8),A10,"")&amp;" "&amp;IF(AND(C11=$Q$12,D11=$U$8),A11,"")&amp;" "&amp;IF(AND(C12=$Q$12,D12=$U$8),A12,"")&amp;" "&amp;IF(AND(C13=$Q$12,D13=$U$8),A13,"")&amp;" "&amp;IF(AND(C14=$Q$12,D14=$U$8),A14,"")&amp;" "&amp;IF(AND(C15=$Q$12,D15=$U$8),A15,"")&amp;" "&amp;IF(AND(C16=$Q$12,D16=$U$8),A16,"")&amp;" "&amp;IF(AND(C17=$Q$12,D17=$U$8),A17,"")&amp;" "&amp;IF(AND(C18=$Q$12,D18=$U$8),A18,"")&amp;" "&amp;IF(AND(C19=$Q$12,D19=$U$8),A19,"")&amp;" "&amp;IF(AND(C20=$Q$12,D20=$U$8),A20,"")&amp;" "&amp;IF(AND(C21=$Q$12,D21=$U$8),A21,"")&amp;" "&amp;IF(AND(C22=$Q$12,D22=$U$8),A22,"")&amp;" "&amp;IF(AND(C23=$Q$12,D23=$U$8),A23,"")&amp;" "&amp;IF(AND(C24=$Q$12,D24=$U$8),A24,"")&amp;" "&amp;IF(AND(C25=$Q$12,D25=$U$8),A25,"")&amp;" "&amp;IF(AND(C26=$Q$12,D26=$U$8),A26,"")&amp;" "&amp;IF(AND(C27=$Q$12,D27=$U$8),A27,"")&amp;" "&amp;IF(AND(C28=$Q$12,D28=$U$8),A28,"")</f>
        <v xml:space="preserve">                   </v>
      </c>
      <c r="M12" s="85" t="str">
        <f>+IF(AND(C9=$Q$12,D9=$V$8),A9,"")&amp;" "&amp;IF(AND(C10=$Q$12,D10=$V$8),A10,"")&amp;" "&amp;IF(AND(C11=$Q$12,D11=$V$8),A11,"")&amp;" "&amp;IF(AND(C12=$Q$12,D12=$V$8),A12,"")&amp;" "&amp;IF(AND(C13=$Q$12,D13=$V$8),A13,"")&amp;" "&amp;IF(AND(C14=$Q$12,D14=$V$8),A14,"")&amp;" "&amp;IF(AND(C15=$Q$12,D15=$V$8),A15,"")&amp;" "&amp;IF(AND(C16=$Q$12,D16=$V$8),A16,"")&amp;" "&amp;IF(AND(C17=$Q$12,D17=$V$8),A17,"")&amp;" "&amp;IF(AND(C18=$Q$12,D18=$V$8),A18,"")&amp;" "&amp;IF(AND(C19=$Q$12,D19=$V$8),A19,"")&amp;" "&amp;IF(AND(C20=$Q$12,D20=$V$8),A20,"")&amp;" "&amp;IF(AND(C21=$Q$12,D21=$V$8),A21,"")&amp;" "&amp;IF(AND(C22=$Q$12,D22=$V$8),A22,"")&amp;" "&amp;IF(AND(C23=$Q$12,D23=$V$8),A23,"")&amp;" "&amp;IF(AND(C24=$Q$12,D24=$V$8),A24,"")&amp;" "&amp;IF(AND(C25=$Q$12,D25=$V$8),A25,"")&amp;" "&amp;IF(AND(C26=$Q$12,D26=$V$8),A26,"")&amp;" "&amp;IF(AND(C27=$Q$12,D27=$V$8),A27,"")&amp;" "&amp;IF(AND(C28=$Q$12,D28=$V$8),A28,"")</f>
        <v xml:space="preserve">                   </v>
      </c>
      <c r="N12" s="83"/>
      <c r="O12" s="456"/>
      <c r="P12" s="86">
        <v>0.4</v>
      </c>
      <c r="Q12" s="78" t="s">
        <v>283</v>
      </c>
      <c r="R12" s="92" t="s">
        <v>308</v>
      </c>
      <c r="S12" s="88" t="s">
        <v>292</v>
      </c>
      <c r="T12" s="88" t="s">
        <v>292</v>
      </c>
      <c r="U12" s="84" t="s">
        <v>306</v>
      </c>
      <c r="V12" s="85" t="s">
        <v>307</v>
      </c>
      <c r="Y12" s="69"/>
      <c r="Z12" s="69"/>
      <c r="AA12" s="80"/>
      <c r="AB12" s="89"/>
      <c r="AC12" s="90"/>
      <c r="AD12" s="87"/>
      <c r="AE12" s="87"/>
      <c r="AF12" s="87"/>
      <c r="AG12" s="91"/>
      <c r="AH12" s="87"/>
      <c r="AI12" s="80"/>
      <c r="AJ12" s="80"/>
    </row>
    <row r="13" spans="1:36" ht="93.15" customHeight="1" thickBot="1" x14ac:dyDescent="0.3">
      <c r="A13" s="81">
        <f>'2 CONTEXTO E IDENTIFICACIÓN'!A13</f>
        <v>0</v>
      </c>
      <c r="B13" s="82">
        <f>+'2 CONTEXTO E IDENTIFICACIÓN'!J13</f>
        <v>0</v>
      </c>
      <c r="C13" s="339" t="str">
        <f>+'3 PROBABIL E IMPACTO INHERENTE'!F13</f>
        <v/>
      </c>
      <c r="D13" s="339" t="str">
        <f>+'3 PROBABIL E IMPACTO INHERENTE'!N13</f>
        <v/>
      </c>
      <c r="E13" s="82" t="str">
        <f t="shared" si="0"/>
        <v/>
      </c>
      <c r="F13" s="83"/>
      <c r="G13" s="453"/>
      <c r="H13" s="93" t="s">
        <v>278</v>
      </c>
      <c r="I13" s="94" t="str">
        <f>+IF(AND(C9=$Q$13,D9=$R$8),A9,"")&amp;" "&amp;IF(AND(C10=$Q$13,D10=$R$8),A10,"")&amp;" "&amp;IF(AND(C11=$Q$13,D11=$R$8),A11,"")&amp;" "&amp;IF(AND(C12=$Q$13,D12=$R$8),A12,"")&amp;" "&amp;IF(AND(C13=$Q$13,D13=$R$8),A13,"")&amp;" "&amp;IF(AND(C14=$Q$13,D14=$R$8),A14,"")&amp;" "&amp;IF(AND(C15=$Q$13,D15=$R$8),A15,"")&amp;" "&amp;IF(AND(C16=$Q$13,D16=$R$8),A16,"")&amp;" "&amp;IF(AND(C17=$Q$13,D17=$R$8),A17,"")&amp;" "&amp;IF(AND(C18=$Q$13,D18=$R$8),A18,"")&amp;" "&amp;IF(AND(C19=$Q$13,D19=$R$8),A19,"")&amp;" "&amp;IF(AND(C20=$Q$13,D20=$R$8),A20,"")&amp;" "&amp;IF(AND(C21=$Q$13,D21=$R$8),A21,"")&amp;" "&amp;IF(AND(C22=$Q$13,D22=$R$8),A22,"")&amp;" "&amp;IF(AND(C23=$Q$13,D23=$R$8),A23,"")&amp;" "&amp;IF(AND(C24=$Q$13,D24=$R$8),A24,"")&amp;" "&amp;IF(AND(C25=$Q$13,D25=$R$8),A25,"")&amp;" "&amp;IF(AND(C26=$Q$13,D26=$R$8),A26,"")&amp;" "&amp;IF(AND(C27=$Q$13,D27=$R$8),A27,"")&amp;" "&amp;IF(AND(C28=$Q$13,D28=$R$8),A28,"")</f>
        <v xml:space="preserve">                   </v>
      </c>
      <c r="J13" s="94" t="str">
        <f>+IF(AND(C9=$Q$13,D9=$S$8),A9,"")&amp;" "&amp;IF(AND(C10=$Q$13,D10=$S$8),A10,"")&amp;" "&amp;IF(AND(C11=$Q$13,D11=$S$8),A11,"")&amp;" "&amp;IF(AND(C12=$Q$13,D12=$S$8),A12,"")&amp;" "&amp;IF(AND(C13=$Q$13,D13=$S$8),A13,"")&amp;" "&amp;IF(AND(C14=$Q$13,D14=$S$8),A14,"")&amp;" "&amp;IF(AND(C15=$Q$13,D15=$S$8),A15,"")&amp;" "&amp;IF(AND(C16=$Q$13,D16=$S$8),A16,"")&amp;" "&amp;IF(AND(C17=$Q$13,D17=$S$8),A17,"")&amp;" "&amp;IF(AND(C18=$Q$13,D18=$S$8),A18,"")&amp;" "&amp;IF(AND(C19=$Q$13,D19=$S$8),A19,"")&amp;" "&amp;IF(AND(C20=$Q$13,D20=$S$8),A20,"")&amp;" "&amp;IF(AND(C21=$Q$13,D21=$S$8),A21,"")&amp;" "&amp;IF(AND(C22=$Q$13,D22=$S$8),A22,"")&amp;" "&amp;IF(AND(C23=$Q$13,D23=$S$8),A23,"")&amp;" "&amp;IF(AND(C24=$Q$13,D24=$S$8),A24,"")&amp;" "&amp;IF(AND(C25=$Q$13,D25=$S$8),A25,"")&amp;" "&amp;IF(AND(C26=$Q$13,D26=$S$8),A26,"")&amp;" "&amp;IF(AND(C27=$Q$13,D27=$S$8),A27,"")&amp;" "&amp;IF(AND(C28=$Q$13,D28=$S$8),A28,"")</f>
        <v xml:space="preserve">                   </v>
      </c>
      <c r="K13" s="95" t="str">
        <f>+IF(AND(C9=$Q$13,D9=$T$8),A9,"")&amp;" "&amp;IF(AND(C10=$Q$13,D10=$T$8),A10,"")&amp;" "&amp;IF(AND(C11=$Q$13,D11=$T$8),A11,"")&amp;" "&amp;IF(AND(C12=$Q$13,D12=$T$8),A12,"")&amp;" "&amp;IF(AND(C13=$Q$13,D13=$T$8),A13,"")&amp;" "&amp;IF(AND(C14=$Q$13,D14=$T$8),A14,"")&amp;" "&amp;IF(AND(C15=$Q$13,D15=$T$8),A15,"")&amp;" "&amp;IF(AND(C16=$Q$13,D16=$T$8),A16,"")&amp;" "&amp;IF(AND(C17=$Q$13,D17=$T$8),A17,"")&amp;" "&amp;IF(AND(C18=$Q$13,D18=$T$8),A18,"")&amp;" "&amp;IF(AND(C19=$Q$13,D19=$T$8),A19,"")&amp;" "&amp;IF(AND(C20=$Q$13,D20=$T$8),A20,"")&amp;" "&amp;IF(AND(C21=$Q$13,D21=$T$8),A21,"")&amp;" "&amp;IF(AND(C22=$Q$13,D22=$T$8),A22,"")&amp;" "&amp;IF(AND(C23=$Q$13,D23=$T$8),A23,"")&amp;" "&amp;IF(AND(C24=$Q$13,D24=$T$8),A24,"")&amp;" "&amp;IF(AND(C25=$Q$13,D25=$T$8),A25,"")&amp;" "&amp;IF(AND(C26=$Q$13,D26=$T$8),A26,"")&amp;" "&amp;IF(AND(C27=$Q$13,D27=$T$8),A27,"")&amp;" "&amp;IF(AND(C28=$Q$13,D28=$T$8),A28,"")</f>
        <v xml:space="preserve">                   </v>
      </c>
      <c r="L13" s="96" t="str">
        <f>+IF(AND(C9=$Q$13,D9=$U$8),A9,"")&amp;" "&amp;IF(AND(C10=$Q$13,D10=$U$8),A10,"")&amp;" "&amp;IF(AND(C11=$Q$13,D11=$U$8),A11,"")&amp;" "&amp;IF(AND(C12=$Q$13,D12=$U$8),A12,"")&amp;" "&amp;IF(AND(C13=$Q$13,D13=$U$8),A13,"")&amp;" "&amp;IF(AND(C14=$Q$13,D14=$U$8),A14,"")&amp;" "&amp;IF(AND(C15=$Q$13,D15=$U$8),A15,"")&amp;" "&amp;IF(AND(C16=$Q$13,D16=$U$8),A16,"")&amp;" "&amp;IF(AND(C17=$Q$13,D17=$U$8),A17,"")&amp;" "&amp;IF(AND(C18=$Q$13,D18=$U$8),A18,"")&amp;" "&amp;IF(AND(C19=$Q$13,D19=$U$8),A19,"")&amp;" "&amp;IF(AND(C20=$Q$13,D20=$U$8),A20,"")&amp;" "&amp;IF(AND(C21=$Q$13,D21=$U$8),A21,"")&amp;" "&amp;IF(AND(C22=$Q$13,D22=$U$8),A22,"")&amp;" "&amp;IF(AND(C23=$Q$13,D23=$U$8),A23,"")&amp;" "&amp;IF(AND(C24=$Q$13,D24=$U$8),A24,"")&amp;" "&amp;IF(AND(C25=$Q$13,D25=$U$8),A25,"")&amp;" "&amp;IF(AND(C26=$Q$13,D26=$U$8),A26,"")&amp;" "&amp;IF(AND(C27=$Q$13,D27=$U$8),A27,"")&amp;" "&amp;IF(AND(C28=$Q$13,D28=$U$8),A28,"")</f>
        <v xml:space="preserve">                   </v>
      </c>
      <c r="M13" s="97" t="str">
        <f>+IF(AND(C9=$Q$13,D9=$V$8),A9,"")&amp;" "&amp;IF(AND(C10=$Q$13,D10=$V$8),A10,"")&amp;" "&amp;IF(AND(C11=$Q$13,D11=$V$8),A11,"")&amp;" "&amp;IF(AND(C12=$Q$13,D12=$V$8),A12,"")&amp;" "&amp;IF(AND(C13=$Q$13,D13=$V$8),A13,"")&amp;" "&amp;IF(AND(C14=$Q$13,D14=$V$8),A14,"")&amp;" "&amp;IF(AND(C15=$Q$13,D15=$V$8),A15,"")&amp;" "&amp;IF(AND(C16=$Q$13,D16=$V$8),A16,"")&amp;" "&amp;IF(AND(C17=$Q$13,D17=$V$8),A17,"")&amp;" "&amp;IF(AND(C18=$Q$13,D18=$V$8),A18,"")&amp;" "&amp;IF(AND(C19=$Q$13,D19=$V$8),A19,"")&amp;" "&amp;IF(AND(C20=$Q$13,D20=$V$8),A20,"")&amp;" "&amp;IF(AND(C21=$Q$13,D21=$V$8),A21,"")&amp;" "&amp;IF(AND(C22=$Q$13,D22=$V$8),A22,"")&amp;" "&amp;IF(AND(C23=$Q$13,D23=$V$8),A23,"")&amp;" "&amp;IF(AND(C24=$Q$13,D24=$V$8),A24,"")&amp;" "&amp;IF(AND(C25=$Q$13,D25=$V$8),A25,"")&amp;" "&amp;IF(AND(C26=$Q$13,D26=$V$8),A26,"")&amp;" "&amp;IF(AND(C27=$Q$13,D27=$V$8),A27,"")&amp;" "&amp;IF(AND(C28=$Q$13,D28=$V$8),A28,"")</f>
        <v xml:space="preserve">                   </v>
      </c>
      <c r="N13" s="83"/>
      <c r="O13" s="419"/>
      <c r="P13" s="98">
        <v>0.2</v>
      </c>
      <c r="Q13" s="99" t="s">
        <v>278</v>
      </c>
      <c r="R13" s="94" t="s">
        <v>308</v>
      </c>
      <c r="S13" s="94" t="s">
        <v>308</v>
      </c>
      <c r="T13" s="95" t="s">
        <v>292</v>
      </c>
      <c r="U13" s="96" t="s">
        <v>306</v>
      </c>
      <c r="V13" s="97" t="s">
        <v>307</v>
      </c>
      <c r="Y13" s="69"/>
      <c r="Z13" s="69"/>
      <c r="AA13" s="80"/>
      <c r="AB13" s="89"/>
      <c r="AC13" s="90"/>
      <c r="AD13" s="87"/>
      <c r="AE13" s="87"/>
      <c r="AF13" s="87"/>
      <c r="AG13" s="100"/>
      <c r="AH13" s="87"/>
      <c r="AI13" s="80"/>
      <c r="AJ13" s="80"/>
    </row>
    <row r="14" spans="1:36" ht="93.15" customHeight="1" x14ac:dyDescent="0.25">
      <c r="A14" s="81">
        <f>'2 CONTEXTO E IDENTIFICACIÓN'!A14</f>
        <v>0</v>
      </c>
      <c r="B14" s="82">
        <f>+'2 CONTEXTO E IDENTIFICACIÓN'!J14</f>
        <v>0</v>
      </c>
      <c r="C14" s="339" t="str">
        <f>+'3 PROBABIL E IMPACTO INHERENTE'!F14</f>
        <v/>
      </c>
      <c r="D14" s="339" t="str">
        <f>+'3 PROBABIL E IMPACTO INHERENTE'!N14</f>
        <v/>
      </c>
      <c r="E14" s="82" t="str">
        <f t="shared" si="0"/>
        <v/>
      </c>
      <c r="F14" s="83"/>
      <c r="G14" s="83"/>
      <c r="H14" s="83"/>
      <c r="I14" s="83"/>
      <c r="J14" s="83"/>
      <c r="K14" s="83"/>
      <c r="L14" s="83"/>
      <c r="M14" s="83"/>
      <c r="N14" s="83"/>
      <c r="Y14" s="69"/>
      <c r="Z14" s="69"/>
      <c r="AA14" s="80"/>
      <c r="AB14" s="89"/>
      <c r="AC14" s="90"/>
      <c r="AD14" s="87"/>
      <c r="AE14" s="87"/>
      <c r="AF14" s="87"/>
      <c r="AG14" s="87"/>
      <c r="AH14" s="87"/>
      <c r="AI14" s="80"/>
      <c r="AJ14" s="80"/>
    </row>
    <row r="15" spans="1:36" ht="93.15" customHeight="1" x14ac:dyDescent="0.25">
      <c r="A15" s="81">
        <f>'2 CONTEXTO E IDENTIFICACIÓN'!A15</f>
        <v>0</v>
      </c>
      <c r="B15" s="82">
        <f>+'2 CONTEXTO E IDENTIFICACIÓN'!J15</f>
        <v>0</v>
      </c>
      <c r="C15" s="339" t="str">
        <f>+'3 PROBABIL E IMPACTO INHERENTE'!F15</f>
        <v/>
      </c>
      <c r="D15" s="339" t="str">
        <f>+'3 PROBABIL E IMPACTO INHERENTE'!N15</f>
        <v/>
      </c>
      <c r="E15" s="82" t="str">
        <f t="shared" si="0"/>
        <v/>
      </c>
      <c r="F15" s="83"/>
      <c r="G15" s="83"/>
      <c r="H15" s="83"/>
      <c r="I15" s="83"/>
      <c r="J15" s="83"/>
      <c r="K15" s="83"/>
      <c r="L15" s="83"/>
      <c r="M15" s="83"/>
      <c r="N15" s="83"/>
      <c r="R15" s="360" t="s">
        <v>309</v>
      </c>
      <c r="T15" s="69"/>
      <c r="U15" s="69"/>
      <c r="V15" s="69"/>
      <c r="W15" s="69"/>
      <c r="X15" s="69"/>
      <c r="Y15" s="69"/>
      <c r="Z15" s="69"/>
      <c r="AA15" s="80"/>
      <c r="AB15" s="89"/>
      <c r="AC15" s="80"/>
      <c r="AD15" s="90"/>
      <c r="AE15" s="90"/>
      <c r="AF15" s="90"/>
      <c r="AG15" s="90"/>
      <c r="AH15" s="90"/>
      <c r="AI15" s="80"/>
      <c r="AJ15" s="80"/>
    </row>
    <row r="16" spans="1:36" ht="93.15" customHeight="1" x14ac:dyDescent="0.25">
      <c r="A16" s="81">
        <f>'2 CONTEXTO E IDENTIFICACIÓN'!A16</f>
        <v>0</v>
      </c>
      <c r="B16" s="82">
        <f>+'2 CONTEXTO E IDENTIFICACIÓN'!J16</f>
        <v>0</v>
      </c>
      <c r="C16" s="339" t="str">
        <f>+'3 PROBABIL E IMPACTO INHERENTE'!F16</f>
        <v/>
      </c>
      <c r="D16" s="339" t="str">
        <f>+'3 PROBABIL E IMPACTO INHERENTE'!N16</f>
        <v/>
      </c>
      <c r="E16" s="82" t="str">
        <f t="shared" si="0"/>
        <v/>
      </c>
      <c r="F16" s="83"/>
      <c r="G16" s="83"/>
      <c r="H16" s="83"/>
      <c r="I16" s="83"/>
      <c r="J16" s="83"/>
      <c r="K16" s="83"/>
      <c r="L16" s="83"/>
      <c r="M16" s="83"/>
      <c r="N16" s="83"/>
      <c r="R16" s="101" t="s">
        <v>307</v>
      </c>
      <c r="T16" s="69"/>
      <c r="U16" s="69"/>
      <c r="V16" s="69"/>
      <c r="W16" s="69"/>
      <c r="X16" s="69"/>
      <c r="Y16" s="69"/>
      <c r="Z16" s="69"/>
      <c r="AA16" s="80"/>
      <c r="AB16" s="80"/>
      <c r="AC16" s="80"/>
      <c r="AD16" s="87"/>
      <c r="AE16" s="87"/>
      <c r="AF16" s="87"/>
      <c r="AG16" s="87"/>
      <c r="AH16" s="87"/>
      <c r="AI16" s="80"/>
      <c r="AJ16" s="80"/>
    </row>
    <row r="17" spans="1:36" ht="93.15" customHeight="1" x14ac:dyDescent="0.25">
      <c r="A17" s="81">
        <f>'2 CONTEXTO E IDENTIFICACIÓN'!A17</f>
        <v>0</v>
      </c>
      <c r="B17" s="82">
        <f>+'2 CONTEXTO E IDENTIFICACIÓN'!J17</f>
        <v>0</v>
      </c>
      <c r="C17" s="339" t="str">
        <f>+'3 PROBABIL E IMPACTO INHERENTE'!F17</f>
        <v/>
      </c>
      <c r="D17" s="339" t="str">
        <f>+'3 PROBABIL E IMPACTO INHERENTE'!N17</f>
        <v/>
      </c>
      <c r="E17" s="82" t="str">
        <f t="shared" si="0"/>
        <v/>
      </c>
      <c r="F17" s="83"/>
      <c r="G17" s="83"/>
      <c r="H17" s="83"/>
      <c r="I17" s="83"/>
      <c r="J17" s="83"/>
      <c r="K17" s="83"/>
      <c r="L17" s="83"/>
      <c r="M17" s="83"/>
      <c r="N17" s="83"/>
      <c r="R17" s="84" t="s">
        <v>306</v>
      </c>
      <c r="S17" s="69"/>
      <c r="T17" s="69"/>
      <c r="U17" s="69"/>
      <c r="V17" s="69"/>
      <c r="W17" s="69"/>
      <c r="X17" s="69"/>
      <c r="Y17" s="69"/>
      <c r="Z17" s="69"/>
      <c r="AA17" s="80"/>
      <c r="AB17" s="80"/>
      <c r="AC17" s="80"/>
      <c r="AD17" s="87"/>
      <c r="AE17" s="87"/>
      <c r="AF17" s="87"/>
      <c r="AG17" s="87"/>
      <c r="AH17" s="87"/>
      <c r="AI17" s="80"/>
      <c r="AJ17" s="80"/>
    </row>
    <row r="18" spans="1:36" ht="93.15" customHeight="1" x14ac:dyDescent="0.25">
      <c r="A18" s="81">
        <f>'2 CONTEXTO E IDENTIFICACIÓN'!A18</f>
        <v>0</v>
      </c>
      <c r="B18" s="82">
        <f>+'2 CONTEXTO E IDENTIFICACIÓN'!J18</f>
        <v>0</v>
      </c>
      <c r="C18" s="339" t="str">
        <f>+'3 PROBABIL E IMPACTO INHERENTE'!F18</f>
        <v/>
      </c>
      <c r="D18" s="339" t="str">
        <f>+'3 PROBABIL E IMPACTO INHERENTE'!N18</f>
        <v/>
      </c>
      <c r="E18" s="82" t="str">
        <f t="shared" si="0"/>
        <v/>
      </c>
      <c r="F18" s="83"/>
      <c r="G18" s="83"/>
      <c r="H18" s="83"/>
      <c r="I18" s="83"/>
      <c r="J18" s="83"/>
      <c r="K18" s="83"/>
      <c r="L18" s="83"/>
      <c r="M18" s="83"/>
      <c r="N18" s="83"/>
      <c r="Q18" s="102"/>
      <c r="R18" s="88" t="s">
        <v>292</v>
      </c>
      <c r="S18" s="102"/>
      <c r="T18" s="102"/>
      <c r="U18" s="102"/>
      <c r="V18" s="102"/>
      <c r="W18" s="102"/>
      <c r="X18" s="102"/>
      <c r="Y18" s="102"/>
      <c r="Z18" s="102"/>
      <c r="AA18" s="80"/>
      <c r="AB18" s="80"/>
      <c r="AC18" s="103"/>
      <c r="AD18" s="103"/>
      <c r="AE18" s="103"/>
      <c r="AF18" s="103"/>
      <c r="AG18" s="103"/>
      <c r="AH18" s="103"/>
      <c r="AI18" s="80"/>
      <c r="AJ18" s="80"/>
    </row>
    <row r="19" spans="1:36" ht="93.15" customHeight="1" x14ac:dyDescent="0.25">
      <c r="A19" s="81">
        <f>'2 CONTEXTO E IDENTIFICACIÓN'!A19</f>
        <v>0</v>
      </c>
      <c r="B19" s="82">
        <f>+'2 CONTEXTO E IDENTIFICACIÓN'!J19</f>
        <v>0</v>
      </c>
      <c r="C19" s="339" t="str">
        <f>+'3 PROBABIL E IMPACTO INHERENTE'!F19</f>
        <v/>
      </c>
      <c r="D19" s="339" t="str">
        <f>+'3 PROBABIL E IMPACTO INHERENTE'!N19</f>
        <v/>
      </c>
      <c r="E19" s="82" t="str">
        <f t="shared" si="0"/>
        <v/>
      </c>
      <c r="F19" s="83"/>
      <c r="G19" s="83"/>
      <c r="H19" s="83"/>
      <c r="I19" s="83"/>
      <c r="J19" s="83"/>
      <c r="K19" s="83"/>
      <c r="L19" s="83"/>
      <c r="M19" s="83"/>
      <c r="N19" s="83"/>
      <c r="Q19" s="102"/>
      <c r="R19" s="92" t="s">
        <v>308</v>
      </c>
      <c r="Y19" s="102"/>
      <c r="Z19" s="102"/>
      <c r="AA19" s="80"/>
      <c r="AB19" s="80"/>
      <c r="AC19" s="80"/>
      <c r="AD19" s="87"/>
      <c r="AE19" s="87"/>
      <c r="AF19" s="87"/>
      <c r="AG19" s="87"/>
      <c r="AH19" s="87"/>
      <c r="AI19" s="80"/>
      <c r="AJ19" s="80"/>
    </row>
    <row r="20" spans="1:36" ht="93.15" hidden="1" customHeight="1" x14ac:dyDescent="0.25">
      <c r="A20" s="81">
        <f>'2 CONTEXTO E IDENTIFICACIÓN'!A20</f>
        <v>0</v>
      </c>
      <c r="B20" s="82">
        <f>+'2 CONTEXTO E IDENTIFICACIÓN'!J20</f>
        <v>0</v>
      </c>
      <c r="C20" s="339" t="str">
        <f>+'3 PROBABIL E IMPACTO INHERENTE'!F20</f>
        <v/>
      </c>
      <c r="D20" s="339" t="str">
        <f>+'3 PROBABIL E IMPACTO INHERENTE'!N20</f>
        <v/>
      </c>
      <c r="E20" s="82" t="str">
        <f t="shared" si="0"/>
        <v/>
      </c>
      <c r="F20" s="83"/>
      <c r="G20" s="83"/>
      <c r="H20" s="83"/>
      <c r="I20" s="83"/>
      <c r="J20" s="83"/>
      <c r="K20" s="83"/>
      <c r="L20" s="83"/>
      <c r="M20" s="83"/>
      <c r="N20" s="83"/>
      <c r="O20" s="104"/>
      <c r="P20" s="104"/>
      <c r="Q20" s="102"/>
      <c r="Y20" s="102"/>
      <c r="Z20" s="102"/>
      <c r="AA20" s="80"/>
      <c r="AB20" s="80"/>
      <c r="AC20" s="80"/>
      <c r="AD20" s="87"/>
      <c r="AE20" s="87"/>
      <c r="AF20" s="87"/>
      <c r="AG20" s="87"/>
      <c r="AH20" s="87"/>
      <c r="AI20" s="80"/>
      <c r="AJ20" s="80"/>
    </row>
    <row r="21" spans="1:36" ht="93.15" hidden="1" customHeight="1" x14ac:dyDescent="0.25">
      <c r="A21" s="81">
        <f>'2 CONTEXTO E IDENTIFICACIÓN'!A21</f>
        <v>0</v>
      </c>
      <c r="B21" s="82">
        <f>+'2 CONTEXTO E IDENTIFICACIÓN'!J21</f>
        <v>0</v>
      </c>
      <c r="C21" s="339" t="str">
        <f>+'3 PROBABIL E IMPACTO INHERENTE'!F21</f>
        <v/>
      </c>
      <c r="D21" s="339" t="str">
        <f>+'3 PROBABIL E IMPACTO INHERENTE'!N21</f>
        <v/>
      </c>
      <c r="E21" s="82" t="str">
        <f t="shared" si="0"/>
        <v/>
      </c>
      <c r="F21" s="83"/>
      <c r="G21" s="83"/>
      <c r="H21" s="83"/>
      <c r="I21" s="83"/>
      <c r="J21" s="83"/>
      <c r="K21" s="83"/>
      <c r="L21" s="83"/>
      <c r="M21" s="83"/>
      <c r="N21" s="83"/>
      <c r="O21" s="104"/>
      <c r="P21" s="104"/>
      <c r="Q21" s="105"/>
      <c r="Y21" s="102"/>
      <c r="Z21" s="102"/>
      <c r="AA21" s="80"/>
      <c r="AB21" s="100"/>
      <c r="AC21" s="100"/>
      <c r="AD21" s="100"/>
      <c r="AE21" s="100"/>
      <c r="AF21" s="100"/>
      <c r="AG21" s="100"/>
      <c r="AH21" s="87"/>
      <c r="AI21" s="80"/>
      <c r="AJ21" s="80"/>
    </row>
    <row r="22" spans="1:36" ht="93.15" hidden="1" customHeight="1" x14ac:dyDescent="0.25">
      <c r="A22" s="81">
        <f>'2 CONTEXTO E IDENTIFICACIÓN'!A22</f>
        <v>0</v>
      </c>
      <c r="B22" s="82">
        <f>+'2 CONTEXTO E IDENTIFICACIÓN'!J22</f>
        <v>0</v>
      </c>
      <c r="C22" s="339" t="str">
        <f>+'3 PROBABIL E IMPACTO INHERENTE'!F22</f>
        <v/>
      </c>
      <c r="D22" s="339" t="str">
        <f>+'3 PROBABIL E IMPACTO INHERENTE'!N22</f>
        <v/>
      </c>
      <c r="E22" s="82" t="str">
        <f t="shared" si="0"/>
        <v/>
      </c>
      <c r="F22" s="83"/>
      <c r="G22" s="83"/>
      <c r="H22" s="83"/>
      <c r="I22" s="83"/>
      <c r="J22" s="83"/>
      <c r="K22" s="83"/>
      <c r="L22" s="83"/>
      <c r="M22" s="83"/>
      <c r="N22" s="83"/>
      <c r="O22" s="104"/>
      <c r="P22" s="104"/>
      <c r="AA22" s="80"/>
      <c r="AB22" s="106"/>
      <c r="AC22" s="106"/>
      <c r="AD22" s="106"/>
      <c r="AE22" s="106"/>
      <c r="AF22" s="106"/>
      <c r="AG22" s="106"/>
      <c r="AH22" s="87"/>
      <c r="AI22" s="80"/>
      <c r="AJ22" s="80"/>
    </row>
    <row r="23" spans="1:36" ht="93.15" hidden="1" customHeight="1" x14ac:dyDescent="0.25">
      <c r="A23" s="81">
        <f>'2 CONTEXTO E IDENTIFICACIÓN'!A23</f>
        <v>0</v>
      </c>
      <c r="B23" s="82">
        <f>+'2 CONTEXTO E IDENTIFICACIÓN'!J23</f>
        <v>0</v>
      </c>
      <c r="C23" s="339" t="str">
        <f>+'3 PROBABIL E IMPACTO INHERENTE'!F23</f>
        <v/>
      </c>
      <c r="D23" s="339" t="str">
        <f>+'3 PROBABIL E IMPACTO INHERENTE'!N23</f>
        <v/>
      </c>
      <c r="E23" s="82" t="str">
        <f t="shared" si="0"/>
        <v/>
      </c>
      <c r="F23" s="83"/>
      <c r="G23" s="83"/>
      <c r="H23" s="83"/>
      <c r="I23" s="83"/>
      <c r="J23" s="83"/>
      <c r="K23" s="83"/>
      <c r="L23" s="83"/>
      <c r="M23" s="83"/>
      <c r="N23" s="83"/>
      <c r="O23" s="104"/>
      <c r="P23" s="104"/>
      <c r="AA23" s="80"/>
      <c r="AB23" s="100"/>
      <c r="AC23" s="100"/>
      <c r="AD23" s="100"/>
      <c r="AE23" s="100"/>
      <c r="AF23" s="100"/>
      <c r="AG23" s="100"/>
      <c r="AH23" s="87"/>
      <c r="AI23" s="80"/>
      <c r="AJ23" s="80"/>
    </row>
    <row r="24" spans="1:36" ht="93.15" hidden="1" customHeight="1" x14ac:dyDescent="0.25">
      <c r="A24" s="81">
        <f>'2 CONTEXTO E IDENTIFICACIÓN'!A24</f>
        <v>0</v>
      </c>
      <c r="B24" s="82">
        <f>+'2 CONTEXTO E IDENTIFICACIÓN'!J24</f>
        <v>0</v>
      </c>
      <c r="C24" s="339" t="str">
        <f>+'3 PROBABIL E IMPACTO INHERENTE'!F24</f>
        <v/>
      </c>
      <c r="D24" s="339" t="str">
        <f>+'3 PROBABIL E IMPACTO INHERENTE'!N24</f>
        <v/>
      </c>
      <c r="E24" s="82" t="str">
        <f t="shared" si="0"/>
        <v/>
      </c>
      <c r="F24" s="83"/>
      <c r="G24" s="83"/>
      <c r="H24" s="83"/>
      <c r="I24" s="83"/>
      <c r="J24" s="83"/>
      <c r="K24" s="83"/>
      <c r="L24" s="83"/>
      <c r="M24" s="83"/>
      <c r="N24" s="83"/>
      <c r="AA24" s="80"/>
      <c r="AB24" s="100"/>
      <c r="AC24" s="100"/>
      <c r="AD24" s="100"/>
      <c r="AE24" s="100"/>
      <c r="AF24" s="100"/>
      <c r="AG24" s="100"/>
      <c r="AH24" s="87"/>
      <c r="AI24" s="80"/>
      <c r="AJ24" s="80"/>
    </row>
    <row r="25" spans="1:36" ht="93.15" hidden="1" customHeight="1" x14ac:dyDescent="0.3">
      <c r="A25" s="81">
        <f>'2 CONTEXTO E IDENTIFICACIÓN'!A25</f>
        <v>0</v>
      </c>
      <c r="B25" s="82">
        <f>+'2 CONTEXTO E IDENTIFICACIÓN'!J25</f>
        <v>0</v>
      </c>
      <c r="C25" s="339" t="str">
        <f>+'3 PROBABIL E IMPACTO INHERENTE'!F25</f>
        <v/>
      </c>
      <c r="D25" s="339" t="str">
        <f>+'3 PROBABIL E IMPACTO INHERENTE'!N25</f>
        <v/>
      </c>
      <c r="E25" s="82" t="str">
        <f t="shared" si="0"/>
        <v/>
      </c>
      <c r="F25" s="83"/>
      <c r="G25" s="83"/>
      <c r="H25" s="83"/>
      <c r="I25" s="83"/>
      <c r="J25" s="83"/>
      <c r="K25" s="83"/>
      <c r="L25" s="83"/>
      <c r="M25" s="83"/>
      <c r="N25" s="83"/>
    </row>
    <row r="26" spans="1:36" ht="93.15" hidden="1" customHeight="1" x14ac:dyDescent="0.3">
      <c r="A26" s="81">
        <f>'2 CONTEXTO E IDENTIFICACIÓN'!A26</f>
        <v>0</v>
      </c>
      <c r="B26" s="82">
        <f>+'2 CONTEXTO E IDENTIFICACIÓN'!J26</f>
        <v>0</v>
      </c>
      <c r="C26" s="339" t="str">
        <f>+'3 PROBABIL E IMPACTO INHERENTE'!F26</f>
        <v/>
      </c>
      <c r="D26" s="339" t="str">
        <f>+'3 PROBABIL E IMPACTO INHERENTE'!N26</f>
        <v/>
      </c>
      <c r="E26" s="82" t="str">
        <f t="shared" si="0"/>
        <v/>
      </c>
      <c r="F26" s="83"/>
      <c r="G26" s="83"/>
      <c r="H26" s="83"/>
      <c r="I26" s="83"/>
      <c r="J26" s="83"/>
      <c r="K26" s="83"/>
      <c r="L26" s="83"/>
      <c r="M26" s="83"/>
      <c r="N26" s="83"/>
    </row>
    <row r="27" spans="1:36" ht="93.15" hidden="1" customHeight="1" x14ac:dyDescent="0.3">
      <c r="A27" s="81">
        <f>'2 CONTEXTO E IDENTIFICACIÓN'!A27</f>
        <v>0</v>
      </c>
      <c r="B27" s="82">
        <f>+'2 CONTEXTO E IDENTIFICACIÓN'!J27</f>
        <v>0</v>
      </c>
      <c r="C27" s="339" t="str">
        <f>+'3 PROBABIL E IMPACTO INHERENTE'!F27</f>
        <v/>
      </c>
      <c r="D27" s="339" t="str">
        <f>+'3 PROBABIL E IMPACTO INHERENTE'!N27</f>
        <v/>
      </c>
      <c r="E27" s="82" t="str">
        <f t="shared" si="0"/>
        <v/>
      </c>
      <c r="F27" s="83"/>
      <c r="G27" s="83"/>
      <c r="H27" s="83"/>
      <c r="I27" s="83"/>
      <c r="J27" s="83"/>
      <c r="K27" s="83"/>
      <c r="L27" s="83"/>
      <c r="M27" s="83"/>
      <c r="N27" s="83"/>
    </row>
    <row r="28" spans="1:36" ht="93.15" hidden="1" customHeight="1" x14ac:dyDescent="0.3">
      <c r="A28" s="81">
        <f>'2 CONTEXTO E IDENTIFICACIÓN'!A28</f>
        <v>0</v>
      </c>
      <c r="B28" s="82">
        <f>+'2 CONTEXTO E IDENTIFICACIÓN'!J28</f>
        <v>0</v>
      </c>
      <c r="C28" s="339" t="str">
        <f>+'3 PROBABIL E IMPACTO INHERENTE'!F28</f>
        <v/>
      </c>
      <c r="D28" s="339" t="str">
        <f>+'3 PROBABIL E IMPACTO INHERENTE'!N28</f>
        <v/>
      </c>
      <c r="E28" s="82" t="str">
        <f t="shared" si="0"/>
        <v/>
      </c>
      <c r="F28" s="83"/>
      <c r="G28" s="83"/>
      <c r="H28" s="83"/>
      <c r="I28" s="83"/>
      <c r="J28" s="83"/>
      <c r="K28" s="83"/>
      <c r="L28" s="83"/>
      <c r="M28" s="83"/>
      <c r="N28" s="83"/>
    </row>
    <row r="29" spans="1:36" ht="14.4" customHeight="1" x14ac:dyDescent="0.3">
      <c r="B29" s="65"/>
      <c r="D29" s="65"/>
      <c r="E29" s="65"/>
      <c r="F29" s="65"/>
      <c r="G29" s="65"/>
      <c r="H29" s="65"/>
      <c r="I29" s="65"/>
      <c r="J29" s="65"/>
      <c r="K29" s="65"/>
      <c r="L29" s="65"/>
      <c r="M29" s="65"/>
      <c r="N29" s="65"/>
      <c r="Y29" s="70"/>
      <c r="Z29" s="70"/>
      <c r="AA29" s="70"/>
      <c r="AB29" s="70"/>
      <c r="AC29" s="70"/>
      <c r="AD29" s="65"/>
      <c r="AE29" s="65"/>
      <c r="AF29" s="65"/>
      <c r="AG29" s="65"/>
      <c r="AH29" s="65"/>
    </row>
    <row r="30" spans="1:36" ht="39.15" customHeight="1" x14ac:dyDescent="0.3">
      <c r="B30" s="65"/>
      <c r="D30" s="65"/>
      <c r="E30" s="65"/>
      <c r="F30" s="65"/>
      <c r="G30" s="65"/>
      <c r="H30" s="65"/>
      <c r="I30" s="65"/>
      <c r="J30" s="65"/>
      <c r="K30" s="65"/>
      <c r="L30" s="65"/>
      <c r="M30" s="65"/>
      <c r="N30" s="65"/>
      <c r="Y30" s="70"/>
      <c r="Z30" s="70"/>
      <c r="AA30" s="70"/>
      <c r="AB30" s="70"/>
      <c r="AC30" s="70"/>
      <c r="AD30" s="65"/>
      <c r="AE30" s="65"/>
      <c r="AF30" s="65"/>
      <c r="AG30" s="65"/>
      <c r="AH30" s="65"/>
    </row>
    <row r="31" spans="1:36" ht="19.5" customHeight="1" x14ac:dyDescent="0.3">
      <c r="B31" s="65"/>
      <c r="D31" s="65"/>
      <c r="E31" s="65"/>
      <c r="F31" s="65"/>
      <c r="G31" s="65"/>
      <c r="H31" s="65"/>
      <c r="I31" s="65"/>
      <c r="J31" s="65"/>
      <c r="K31" s="65"/>
      <c r="L31" s="65"/>
      <c r="M31" s="65"/>
      <c r="N31" s="65"/>
      <c r="Y31" s="70"/>
      <c r="Z31" s="70"/>
      <c r="AA31" s="70"/>
      <c r="AB31" s="70"/>
      <c r="AC31" s="70"/>
      <c r="AD31" s="65"/>
      <c r="AE31" s="65"/>
      <c r="AF31" s="65"/>
      <c r="AG31" s="65"/>
      <c r="AH31" s="65"/>
    </row>
    <row r="32" spans="1:36" ht="19.5" customHeight="1" x14ac:dyDescent="0.3">
      <c r="B32" s="65"/>
      <c r="D32" s="65"/>
      <c r="E32" s="65"/>
      <c r="F32" s="65"/>
      <c r="G32" s="65"/>
      <c r="H32" s="65"/>
      <c r="I32" s="65"/>
      <c r="J32" s="65"/>
      <c r="K32" s="65"/>
      <c r="L32" s="65"/>
      <c r="M32" s="65"/>
      <c r="N32" s="65"/>
      <c r="Y32" s="70"/>
      <c r="Z32" s="70"/>
      <c r="AA32" s="70"/>
      <c r="AB32" s="70"/>
      <c r="AC32" s="70"/>
      <c r="AD32" s="65"/>
      <c r="AE32" s="65"/>
      <c r="AF32" s="65"/>
      <c r="AG32" s="65"/>
      <c r="AH32" s="65"/>
    </row>
    <row r="33" spans="25:29" s="65" customFormat="1" ht="19.5" customHeight="1" x14ac:dyDescent="0.3">
      <c r="Y33" s="70"/>
      <c r="Z33" s="70"/>
      <c r="AA33" s="70"/>
      <c r="AB33" s="70"/>
      <c r="AC33" s="70"/>
    </row>
    <row r="34" spans="25:29" s="65" customFormat="1" ht="19.5" customHeight="1" x14ac:dyDescent="0.3">
      <c r="Y34" s="70"/>
      <c r="Z34" s="70"/>
      <c r="AA34" s="70"/>
      <c r="AB34" s="70"/>
      <c r="AC34" s="70"/>
    </row>
    <row r="35" spans="25:29" s="65" customFormat="1" ht="19.5" customHeight="1" x14ac:dyDescent="0.3">
      <c r="Y35" s="70"/>
      <c r="Z35" s="70"/>
      <c r="AA35" s="70"/>
      <c r="AB35" s="70"/>
      <c r="AC35" s="70"/>
    </row>
  </sheetData>
  <sheetProtection sheet="1" formatCells="0" formatColumns="0" formatRows="0" sort="0" autoFilter="0" pivotTables="0"/>
  <mergeCells count="11">
    <mergeCell ref="G9:G13"/>
    <mergeCell ref="B5:D5"/>
    <mergeCell ref="G6:M6"/>
    <mergeCell ref="O9:O13"/>
    <mergeCell ref="C1:D1"/>
    <mergeCell ref="I7:M7"/>
    <mergeCell ref="A1:A2"/>
    <mergeCell ref="R6:V6"/>
    <mergeCell ref="B4:D4"/>
    <mergeCell ref="B1:B2"/>
    <mergeCell ref="C7:E7"/>
  </mergeCells>
  <conditionalFormatting sqref="C9:C28">
    <cfRule type="cellIs" dxfId="78" priority="6" operator="equal">
      <formula>$Q$13</formula>
    </cfRule>
    <cfRule type="cellIs" dxfId="77" priority="7" operator="equal">
      <formula>$Q$12</formula>
    </cfRule>
    <cfRule type="cellIs" dxfId="76" priority="8" operator="equal">
      <formula>$Q$11</formula>
    </cfRule>
    <cfRule type="cellIs" dxfId="75" priority="9" operator="equal">
      <formula>$Q$10</formula>
    </cfRule>
    <cfRule type="cellIs" dxfId="74" priority="10" operator="equal">
      <formula>$Q$9</formula>
    </cfRule>
  </conditionalFormatting>
  <conditionalFormatting sqref="D9:D28">
    <cfRule type="cellIs" dxfId="73" priority="1" operator="equal">
      <formula>$R$8</formula>
    </cfRule>
    <cfRule type="cellIs" dxfId="72" priority="2" operator="equal">
      <formula>$S$8</formula>
    </cfRule>
    <cfRule type="cellIs" dxfId="71" priority="3" operator="equal">
      <formula>$T$8</formula>
    </cfRule>
    <cfRule type="cellIs" dxfId="70" priority="4" operator="equal">
      <formula>$U$8</formula>
    </cfRule>
    <cfRule type="cellIs" dxfId="69" priority="5" operator="equal">
      <formula>$V$8</formula>
    </cfRule>
  </conditionalFormatting>
  <conditionalFormatting sqref="E9:E28">
    <cfRule type="cellIs" dxfId="68" priority="102" operator="equal">
      <formula>$R$16</formula>
    </cfRule>
    <cfRule type="cellIs" dxfId="67" priority="103" operator="equal">
      <formula>$R$17</formula>
    </cfRule>
    <cfRule type="cellIs" dxfId="66" priority="104" operator="equal">
      <formula>$R$18</formula>
    </cfRule>
    <cfRule type="cellIs" dxfId="65" priority="105" operator="equal">
      <formula>$R$19</formula>
    </cfRule>
  </conditionalFormatting>
  <dataValidations disablePrompts="1" count="3">
    <dataValidation type="list" allowBlank="1" showInputMessage="1" showErrorMessage="1" sqref="JB9:JH16" xr:uid="{00000000-0002-0000-0400-000000000000}">
      <formula1>#REF!</formula1>
    </dataValidation>
    <dataValidation allowBlank="1" showInputMessage="1" showErrorMessage="1" prompt="La probabilidad se encuentra determinada por una escala de 1 a 3, siendo 1 la menor probabilidad de ocurrencia del riesgo y 3 la mayor probabilidad de  ocurrencia." sqref="JA8" xr:uid="{00000000-0002-0000-0400-000001000000}"/>
    <dataValidation allowBlank="1" showInputMessage="1" showErrorMessage="1" prompt="Es la materialización del riesgo y las consecuencias de su aparición. Su escala es: 5 bajo impacto, 10 medio, 20 alto impacto._x000a_" sqref="JB8:JH8" xr:uid="{00000000-0002-0000-0400-000002000000}"/>
  </dataValidations>
  <printOptions horizontalCentered="1" verticalCentered="1"/>
  <pageMargins left="0.31496062992125978" right="0.27559055118110237" top="0.23622047244094491" bottom="0.15748031496062989" header="0" footer="0"/>
  <pageSetup paperSize="5" scale="65"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4">
    <pageSetUpPr fitToPage="1"/>
  </sheetPr>
  <dimension ref="A1:AA131"/>
  <sheetViews>
    <sheetView showGridLines="0" zoomScale="80" zoomScaleNormal="80" zoomScaleSheetLayoutView="65" workbookViewId="0">
      <pane xSplit="1" ySplit="7" topLeftCell="B8" activePane="bottomRight" state="frozen"/>
      <selection pane="topRight" activeCell="B1" sqref="B1"/>
      <selection pane="bottomLeft" activeCell="A7" sqref="A7"/>
      <selection pane="bottomRight" activeCell="G19" sqref="G19"/>
    </sheetView>
  </sheetViews>
  <sheetFormatPr baseColWidth="10" defaultColWidth="11.44140625" defaultRowHeight="13.8" x14ac:dyDescent="0.3"/>
  <cols>
    <col min="1" max="1" width="14.88671875" style="42" customWidth="1"/>
    <col min="2" max="2" width="72.5546875" style="42" customWidth="1"/>
    <col min="3" max="3" width="15.44140625" style="42" customWidth="1"/>
    <col min="4" max="4" width="11.44140625" style="42" customWidth="1"/>
    <col min="5" max="5" width="10.109375" style="42" customWidth="1"/>
    <col min="6" max="6" width="17.44140625" style="42" customWidth="1"/>
    <col min="7" max="8" width="21.88671875" style="42" customWidth="1"/>
    <col min="9" max="9" width="25.88671875" style="42" customWidth="1"/>
    <col min="10" max="10" width="15.44140625" style="42" customWidth="1"/>
    <col min="11" max="11" width="12.109375" style="48" customWidth="1"/>
    <col min="12" max="12" width="14.109375" style="48" customWidth="1"/>
    <col min="13" max="13" width="19.44140625" style="42" bestFit="1" customWidth="1"/>
    <col min="14" max="14" width="12.109375" style="48" customWidth="1"/>
    <col min="15" max="15" width="18.88671875" style="48" customWidth="1"/>
    <col min="16" max="16" width="16.44140625" style="48" bestFit="1" customWidth="1"/>
    <col min="17" max="17" width="14.44140625" style="48" customWidth="1"/>
    <col min="18" max="18" width="13" style="48" customWidth="1"/>
    <col min="19" max="19" width="13.44140625" style="267" customWidth="1"/>
    <col min="20" max="20" width="19.44140625" style="267" customWidth="1"/>
    <col min="21" max="21" width="12.44140625" style="267" customWidth="1"/>
    <col min="22" max="22" width="16.44140625" style="135" customWidth="1"/>
    <col min="23" max="23" width="14.44140625" style="135" customWidth="1"/>
    <col min="24" max="24" width="11.44140625" style="42" customWidth="1"/>
    <col min="25" max="25" width="21.44140625" style="4" customWidth="1"/>
    <col min="26" max="26" width="7.44140625" style="4" bestFit="1" customWidth="1"/>
    <col min="27" max="27" width="8.44140625" style="4" bestFit="1" customWidth="1"/>
    <col min="28" max="29" width="11.44140625" style="42" customWidth="1"/>
    <col min="30" max="16384" width="11.44140625" style="42"/>
  </cols>
  <sheetData>
    <row r="1" spans="1:27" s="38" customFormat="1" ht="45" customHeight="1" x14ac:dyDescent="0.3">
      <c r="A1" s="445"/>
      <c r="B1" s="440" t="str">
        <f>+'2 CONTEXTO E IDENTIFICACIÓN'!A1</f>
        <v>MAPA DE RIESGOS</v>
      </c>
      <c r="C1" s="446"/>
      <c r="D1" s="369"/>
      <c r="E1" s="264"/>
      <c r="F1" s="3"/>
      <c r="G1" s="199" t="str">
        <f>+'2 CONTEXTO E IDENTIFICACIÓN'!$I$4</f>
        <v xml:space="preserve">Elaboración </v>
      </c>
      <c r="H1" s="213">
        <f>'2 CONTEXTO E IDENTIFICACIÓN'!J4</f>
        <v>46259</v>
      </c>
      <c r="I1" s="13"/>
      <c r="J1" s="13"/>
      <c r="K1" s="13"/>
      <c r="L1" s="41"/>
      <c r="M1" s="40"/>
      <c r="N1" s="41"/>
      <c r="O1" s="41"/>
      <c r="P1" s="41"/>
      <c r="Q1" s="41"/>
      <c r="R1" s="41"/>
      <c r="S1" s="261"/>
      <c r="T1" s="41"/>
      <c r="U1" s="41"/>
      <c r="V1" s="135"/>
      <c r="W1" s="135"/>
      <c r="X1" s="36"/>
      <c r="Y1" s="4"/>
      <c r="Z1" s="4"/>
      <c r="AA1" s="4"/>
    </row>
    <row r="2" spans="1:27" s="38" customFormat="1" ht="45" customHeight="1" x14ac:dyDescent="0.25">
      <c r="A2" s="366"/>
      <c r="B2" s="366"/>
      <c r="C2" s="37" t="str">
        <f>+'2 CONTEXTO E IDENTIFICACIÓN'!A2</f>
        <v>VERSIÓN:</v>
      </c>
      <c r="D2" s="37">
        <f>'2 CONTEXTO E IDENTIFICACIÓN'!B2</f>
        <v>1</v>
      </c>
      <c r="E2" s="264"/>
      <c r="F2" s="264"/>
      <c r="G2" s="202" t="str">
        <f>+'2 CONTEXTO E IDENTIFICACIÓN'!$E$5</f>
        <v xml:space="preserve">Vigencia: </v>
      </c>
      <c r="H2" s="200">
        <f>'2 CONTEXTO E IDENTIFICACIÓN'!G5</f>
        <v>46266</v>
      </c>
      <c r="I2" s="201" t="s">
        <v>102</v>
      </c>
      <c r="J2" s="198">
        <f>'2 CONTEXTO E IDENTIFICACIÓN'!J5</f>
        <v>46387</v>
      </c>
      <c r="K2" s="264"/>
      <c r="L2" s="44"/>
      <c r="M2" s="43"/>
      <c r="N2" s="44"/>
      <c r="O2" s="44"/>
      <c r="P2" s="44"/>
      <c r="Q2" s="44"/>
      <c r="R2" s="44"/>
      <c r="S2" s="261"/>
      <c r="T2" s="41"/>
      <c r="U2" s="264"/>
      <c r="V2" s="135"/>
      <c r="W2" s="260"/>
      <c r="X2" s="36"/>
      <c r="Y2" s="3"/>
      <c r="Z2" s="3"/>
      <c r="AA2" s="3"/>
    </row>
    <row r="3" spans="1:27" s="38" customFormat="1" ht="33" customHeight="1" thickBot="1" x14ac:dyDescent="0.35">
      <c r="A3" s="12" t="s">
        <v>93</v>
      </c>
      <c r="B3" s="374" t="str">
        <f>'2 CONTEXTO E IDENTIFICACIÓN'!B4</f>
        <v>Unidad Administrativa Especial de Organizaciones Solidarias</v>
      </c>
      <c r="C3" s="368"/>
      <c r="D3" s="369"/>
      <c r="E3" s="309"/>
      <c r="F3" s="264"/>
      <c r="G3" s="309"/>
      <c r="H3" s="309"/>
      <c r="I3" s="309"/>
      <c r="J3" s="309"/>
      <c r="K3" s="310"/>
      <c r="L3" s="310"/>
      <c r="M3" s="309"/>
      <c r="N3" s="310"/>
      <c r="O3" s="310"/>
      <c r="P3" s="310"/>
      <c r="Q3" s="310"/>
      <c r="R3" s="310"/>
      <c r="S3" s="265"/>
      <c r="T3" s="265"/>
      <c r="U3" s="265"/>
      <c r="V3" s="135"/>
      <c r="W3" s="135"/>
      <c r="X3" s="36"/>
      <c r="Y3" s="3"/>
      <c r="Z3" s="3"/>
      <c r="AA3" s="3"/>
    </row>
    <row r="4" spans="1:27" s="361" customFormat="1" ht="33.75" customHeight="1" x14ac:dyDescent="0.3">
      <c r="A4" s="12" t="s">
        <v>95</v>
      </c>
      <c r="B4" s="374" t="str">
        <f>'2 CONTEXTO E IDENTIFICACIÓN'!F4</f>
        <v>Fomento de la Asociatividad Solidaria</v>
      </c>
      <c r="C4" s="368"/>
      <c r="D4" s="369"/>
      <c r="E4" s="45" t="s">
        <v>310</v>
      </c>
      <c r="F4" s="43" t="s">
        <v>311</v>
      </c>
      <c r="G4" s="45"/>
      <c r="H4" s="45"/>
      <c r="I4" s="45"/>
      <c r="J4" s="311"/>
      <c r="K4" s="311"/>
      <c r="L4" s="311"/>
      <c r="M4" s="311"/>
      <c r="N4" s="311"/>
      <c r="O4" s="311"/>
      <c r="P4" s="311"/>
      <c r="Q4" s="311"/>
      <c r="R4" s="311"/>
      <c r="S4" s="467" t="s">
        <v>312</v>
      </c>
      <c r="T4" s="467" t="s">
        <v>313</v>
      </c>
      <c r="U4" s="467" t="s">
        <v>65</v>
      </c>
      <c r="V4" s="135"/>
      <c r="W4" s="135"/>
      <c r="X4" s="36"/>
      <c r="Y4" s="439" t="s">
        <v>314</v>
      </c>
      <c r="Z4" s="376"/>
      <c r="AA4" s="377"/>
    </row>
    <row r="5" spans="1:27" s="361" customFormat="1" ht="16.5" customHeight="1" x14ac:dyDescent="0.3">
      <c r="A5" s="206"/>
      <c r="B5" s="205"/>
      <c r="C5" s="205"/>
      <c r="D5" s="135"/>
      <c r="E5" s="45"/>
      <c r="F5" s="45"/>
      <c r="G5" s="45"/>
      <c r="H5" s="45"/>
      <c r="I5" s="45"/>
      <c r="J5" s="468" t="s">
        <v>315</v>
      </c>
      <c r="K5" s="469"/>
      <c r="L5" s="469"/>
      <c r="M5" s="469"/>
      <c r="N5" s="469"/>
      <c r="O5" s="469"/>
      <c r="P5" s="469"/>
      <c r="Q5" s="469"/>
      <c r="R5" s="470"/>
      <c r="S5" s="431"/>
      <c r="T5" s="431"/>
      <c r="U5" s="431"/>
      <c r="V5" s="135"/>
      <c r="W5" s="135"/>
      <c r="X5" s="36"/>
      <c r="Y5" s="21" t="s">
        <v>269</v>
      </c>
      <c r="Z5" s="22" t="s">
        <v>316</v>
      </c>
      <c r="AA5" s="23" t="s">
        <v>317</v>
      </c>
    </row>
    <row r="6" spans="1:27" ht="29.25" customHeight="1" x14ac:dyDescent="0.3">
      <c r="A6" s="471" t="s">
        <v>263</v>
      </c>
      <c r="B6" s="471" t="s">
        <v>264</v>
      </c>
      <c r="C6" s="471" t="s">
        <v>318</v>
      </c>
      <c r="D6" s="471" t="s">
        <v>319</v>
      </c>
      <c r="E6" s="464" t="s">
        <v>320</v>
      </c>
      <c r="F6" s="471" t="s">
        <v>47</v>
      </c>
      <c r="G6" s="368"/>
      <c r="H6" s="369"/>
      <c r="I6" s="342"/>
      <c r="J6" s="472" t="s">
        <v>135</v>
      </c>
      <c r="K6" s="368"/>
      <c r="L6" s="368"/>
      <c r="M6" s="368"/>
      <c r="N6" s="369"/>
      <c r="O6" s="475" t="s">
        <v>321</v>
      </c>
      <c r="P6" s="410"/>
      <c r="Q6" s="410"/>
      <c r="R6" s="465"/>
      <c r="S6" s="366"/>
      <c r="T6" s="366"/>
      <c r="U6" s="366"/>
      <c r="X6" s="36"/>
      <c r="Y6" s="273" t="s">
        <v>278</v>
      </c>
      <c r="Z6" s="27">
        <v>0.01</v>
      </c>
      <c r="AA6" s="26">
        <v>0.2</v>
      </c>
    </row>
    <row r="7" spans="1:27" s="36" customFormat="1" ht="55.8" customHeight="1" thickBot="1" x14ac:dyDescent="0.35">
      <c r="A7" s="366"/>
      <c r="B7" s="366"/>
      <c r="C7" s="366"/>
      <c r="D7" s="366"/>
      <c r="E7" s="465"/>
      <c r="F7" s="46" t="s">
        <v>322</v>
      </c>
      <c r="G7" s="340" t="s">
        <v>323</v>
      </c>
      <c r="H7" s="340" t="s">
        <v>324</v>
      </c>
      <c r="I7" s="340" t="s">
        <v>325</v>
      </c>
      <c r="J7" s="46" t="s">
        <v>49</v>
      </c>
      <c r="K7" s="47" t="s">
        <v>51</v>
      </c>
      <c r="L7" s="47" t="s">
        <v>53</v>
      </c>
      <c r="M7" s="46" t="s">
        <v>54</v>
      </c>
      <c r="N7" s="47" t="s">
        <v>56</v>
      </c>
      <c r="O7" s="47" t="s">
        <v>139</v>
      </c>
      <c r="P7" s="47" t="s">
        <v>140</v>
      </c>
      <c r="Q7" s="47" t="s">
        <v>251</v>
      </c>
      <c r="R7" s="47" t="s">
        <v>326</v>
      </c>
      <c r="S7" s="47" t="s">
        <v>60</v>
      </c>
      <c r="T7" s="47" t="s">
        <v>62</v>
      </c>
      <c r="U7" s="254" t="s">
        <v>64</v>
      </c>
      <c r="V7" s="47" t="s">
        <v>327</v>
      </c>
      <c r="W7" s="47" t="s">
        <v>328</v>
      </c>
      <c r="Y7" s="274" t="s">
        <v>283</v>
      </c>
      <c r="Z7" s="27">
        <v>0.21</v>
      </c>
      <c r="AA7" s="26">
        <v>0.4</v>
      </c>
    </row>
    <row r="8" spans="1:27" ht="29.4" customHeight="1" thickBot="1" x14ac:dyDescent="0.35">
      <c r="A8" s="462" t="str">
        <f>'2 CONTEXTO E IDENTIFICACIÓN'!A9</f>
        <v>R10</v>
      </c>
      <c r="B8" s="458" t="str">
        <f>+'2 CONTEXTO E IDENTIFICACIÓN'!J9</f>
        <v>Posibilidad de afectación económica y reputacional por el incumplimiento de las actividades, tiempos y responsables establecidos en el proceso de Fomento de la Asociatividad Solidaria y sus cuatro procedimientos asociados. a causa de  el proceso y los procedimientos vigentes se encuentran desactuaizados y no reflejan el modelo de ejecución actual con gestores territoriales contratistas (en lugar de convenios con cooperantes), generando vacíos normativos y ausencia de lineamientos claros para el equipo.</v>
      </c>
      <c r="C8" s="463">
        <f>+'3 PROBABIL E IMPACTO INHERENTE'!E9</f>
        <v>0.6</v>
      </c>
      <c r="D8" s="459">
        <f>+'3 PROBABIL E IMPACTO INHERENTE'!M9</f>
        <v>0.8</v>
      </c>
      <c r="E8" s="312">
        <v>1</v>
      </c>
      <c r="F8" s="294" t="s">
        <v>329</v>
      </c>
      <c r="G8" s="49" t="s">
        <v>330</v>
      </c>
      <c r="H8" s="49" t="s">
        <v>331</v>
      </c>
      <c r="I8" s="355" t="str">
        <f t="shared" ref="I8:I31" si="0">+CONCATENATE(F8," ",G8," ",H8)</f>
        <v>Profesional Especializado / Contratista responsable Verificar la aplicación de la metodología de caracterización y el cumplimiento de los requisitos antes de aprobar la intervención.</v>
      </c>
      <c r="J8" s="191" t="s">
        <v>149</v>
      </c>
      <c r="K8" s="266">
        <v>0.5</v>
      </c>
      <c r="L8" s="266" t="str">
        <f>+IFERROR(VLOOKUP($J8,'11 FORMULAS'!$B$51:$D$53,3,0),"")</f>
        <v>Probabilidad</v>
      </c>
      <c r="M8" s="313" t="s">
        <v>161</v>
      </c>
      <c r="N8" s="314">
        <f>+IFERROR(VLOOKUP($M8,'11 FORMULAS'!$B$54:$C$55,2,0),"")</f>
        <v>0.15</v>
      </c>
      <c r="O8" s="315" t="s">
        <v>151</v>
      </c>
      <c r="P8" s="315" t="s">
        <v>245</v>
      </c>
      <c r="Q8" s="315" t="s">
        <v>153</v>
      </c>
      <c r="R8" s="315" t="s">
        <v>154</v>
      </c>
      <c r="S8" s="266">
        <f t="shared" ref="S8:S31" si="1">+IFERROR($K8+$N8,"")</f>
        <v>0.65</v>
      </c>
      <c r="T8" s="266">
        <f>IF($L8='11 FORMULAS'!$D$51,$C$8-($C$8*$S8),$C$8)</f>
        <v>0.20999999999999996</v>
      </c>
      <c r="U8" s="266">
        <f>IF($L8='11 FORMULAS'!$D$53,$D$8-($D$8*$S8),$D$8)</f>
        <v>0.8</v>
      </c>
      <c r="V8" s="466">
        <f>+IF(T9="","",T9)</f>
        <v>7.3499999999999982E-2</v>
      </c>
      <c r="W8" s="457">
        <f>+IF(U9="","",U9)</f>
        <v>0.8</v>
      </c>
      <c r="X8" s="36"/>
      <c r="Y8" s="275" t="s">
        <v>290</v>
      </c>
      <c r="Z8" s="27">
        <v>0.41</v>
      </c>
      <c r="AA8" s="26">
        <v>0.6</v>
      </c>
    </row>
    <row r="9" spans="1:27" ht="29.4" customHeight="1" thickBot="1" x14ac:dyDescent="0.35">
      <c r="A9" s="452"/>
      <c r="B9" s="431"/>
      <c r="C9" s="431"/>
      <c r="D9" s="460"/>
      <c r="E9" s="312">
        <v>2</v>
      </c>
      <c r="F9" s="293" t="s">
        <v>332</v>
      </c>
      <c r="G9" s="191" t="s">
        <v>333</v>
      </c>
      <c r="H9" s="191" t="s">
        <v>334</v>
      </c>
      <c r="I9" s="355" t="str">
        <f t="shared" si="0"/>
        <v>Líder del proceso Aprobar la priorización de organizaciones conforme a los criterios definidos</v>
      </c>
      <c r="J9" s="191" t="s">
        <v>149</v>
      </c>
      <c r="K9" s="266">
        <v>0.5</v>
      </c>
      <c r="L9" s="266" t="str">
        <f>+IFERROR(VLOOKUP($J9,'11 FORMULAS'!$B$51:$D$53,3,0),"")</f>
        <v>Probabilidad</v>
      </c>
      <c r="M9" s="313" t="s">
        <v>161</v>
      </c>
      <c r="N9" s="314">
        <f>+IFERROR(VLOOKUP($M9,'11 FORMULAS'!$B$54:$C$55,2,0),"")</f>
        <v>0.15</v>
      </c>
      <c r="O9" s="315" t="s">
        <v>162</v>
      </c>
      <c r="P9" s="315" t="s">
        <v>247</v>
      </c>
      <c r="Q9" s="315" t="s">
        <v>153</v>
      </c>
      <c r="R9" s="315" t="s">
        <v>154</v>
      </c>
      <c r="S9" s="266">
        <f t="shared" si="1"/>
        <v>0.65</v>
      </c>
      <c r="T9" s="266">
        <f>IF($L9='11 FORMULAS'!$D$51,T8-(T8*$S9),T8)</f>
        <v>7.3499999999999982E-2</v>
      </c>
      <c r="U9" s="266">
        <f>IF($L9='11 FORMULAS'!$D$53,U8-(U8*$S9),U8)</f>
        <v>0.8</v>
      </c>
      <c r="V9" s="431"/>
      <c r="W9" s="372"/>
      <c r="X9" s="36"/>
      <c r="Y9" s="31" t="s">
        <v>295</v>
      </c>
      <c r="Z9" s="27">
        <v>0.61</v>
      </c>
      <c r="AA9" s="26">
        <v>0.8</v>
      </c>
    </row>
    <row r="10" spans="1:27" ht="29.4" customHeight="1" thickBot="1" x14ac:dyDescent="0.35">
      <c r="A10" s="452"/>
      <c r="B10" s="431"/>
      <c r="C10" s="431"/>
      <c r="D10" s="460"/>
      <c r="E10" s="312">
        <v>3</v>
      </c>
      <c r="F10" s="293"/>
      <c r="G10" s="191"/>
      <c r="H10" s="191"/>
      <c r="I10" s="355" t="str">
        <f t="shared" si="0"/>
        <v xml:space="preserve">  </v>
      </c>
      <c r="J10" s="191"/>
      <c r="K10" s="266">
        <v>0</v>
      </c>
      <c r="L10" s="266" t="str">
        <f>+IFERROR(VLOOKUP($J10,'11 FORMULAS'!$B$51:$D$53,3,0),"")</f>
        <v/>
      </c>
      <c r="M10" s="313"/>
      <c r="N10" s="314" t="str">
        <f>+IFERROR(VLOOKUP($M10,'11 FORMULAS'!$B$54:$C$55,2,0),"")</f>
        <v/>
      </c>
      <c r="O10" s="315"/>
      <c r="P10" s="315"/>
      <c r="Q10" s="315"/>
      <c r="R10" s="315"/>
      <c r="S10" s="266" t="str">
        <f t="shared" si="1"/>
        <v/>
      </c>
      <c r="T10" s="266"/>
      <c r="U10" s="266"/>
      <c r="V10" s="431"/>
      <c r="W10" s="372"/>
      <c r="X10" s="36"/>
      <c r="Y10" s="276" t="s">
        <v>298</v>
      </c>
      <c r="Z10" s="27">
        <v>0.81</v>
      </c>
      <c r="AA10" s="26">
        <v>1</v>
      </c>
    </row>
    <row r="11" spans="1:27" ht="29.4" customHeight="1" thickBot="1" x14ac:dyDescent="0.35">
      <c r="A11" s="452"/>
      <c r="B11" s="431"/>
      <c r="C11" s="431"/>
      <c r="D11" s="460"/>
      <c r="E11" s="312">
        <v>4</v>
      </c>
      <c r="F11" s="293"/>
      <c r="G11" s="191"/>
      <c r="H11" s="191"/>
      <c r="I11" s="355" t="str">
        <f t="shared" si="0"/>
        <v xml:space="preserve">  </v>
      </c>
      <c r="J11" s="191"/>
      <c r="K11" s="266">
        <v>0</v>
      </c>
      <c r="L11" s="266" t="str">
        <f>+IFERROR(VLOOKUP($J11,'11 FORMULAS'!$B$51:$D$53,3,0),"")</f>
        <v/>
      </c>
      <c r="M11" s="313"/>
      <c r="N11" s="314" t="str">
        <f>+IFERROR(VLOOKUP($M11,'11 FORMULAS'!$B$54:$C$55,2,0),"")</f>
        <v/>
      </c>
      <c r="O11" s="315"/>
      <c r="P11" s="315"/>
      <c r="Q11" s="315"/>
      <c r="R11" s="315"/>
      <c r="S11" s="266" t="str">
        <f t="shared" si="1"/>
        <v/>
      </c>
      <c r="T11" s="266"/>
      <c r="U11" s="266"/>
      <c r="V11" s="431"/>
      <c r="W11" s="372"/>
      <c r="X11" s="36"/>
      <c r="Y11" s="262"/>
      <c r="Z11" s="262"/>
      <c r="AA11" s="262"/>
    </row>
    <row r="12" spans="1:27" ht="29.4" customHeight="1" thickBot="1" x14ac:dyDescent="0.35">
      <c r="A12" s="452"/>
      <c r="B12" s="431"/>
      <c r="C12" s="431"/>
      <c r="D12" s="460"/>
      <c r="E12" s="312">
        <v>5</v>
      </c>
      <c r="F12" s="293"/>
      <c r="G12" s="191"/>
      <c r="H12" s="191"/>
      <c r="I12" s="355" t="str">
        <f t="shared" si="0"/>
        <v xml:space="preserve">  </v>
      </c>
      <c r="J12" s="191"/>
      <c r="K12" s="266">
        <v>0</v>
      </c>
      <c r="L12" s="266" t="str">
        <f>+IFERROR(VLOOKUP($J12,'11 FORMULAS'!$B$51:$D$53,3,0),"")</f>
        <v/>
      </c>
      <c r="M12" s="313"/>
      <c r="N12" s="314" t="str">
        <f>+IFERROR(VLOOKUP($M12,'11 FORMULAS'!$B$54:$C$55,2,0),"")</f>
        <v/>
      </c>
      <c r="O12" s="315"/>
      <c r="P12" s="315"/>
      <c r="Q12" s="315"/>
      <c r="R12" s="315"/>
      <c r="S12" s="266" t="str">
        <f t="shared" si="1"/>
        <v/>
      </c>
      <c r="T12" s="266"/>
      <c r="U12" s="266"/>
      <c r="V12" s="431"/>
      <c r="W12" s="372"/>
      <c r="X12" s="36"/>
      <c r="Y12" s="262"/>
      <c r="Z12" s="262"/>
      <c r="AA12" s="262"/>
    </row>
    <row r="13" spans="1:27" ht="29.4" customHeight="1" thickBot="1" x14ac:dyDescent="0.35">
      <c r="A13" s="453"/>
      <c r="B13" s="366"/>
      <c r="C13" s="366"/>
      <c r="D13" s="461"/>
      <c r="E13" s="316">
        <v>6</v>
      </c>
      <c r="F13" s="296"/>
      <c r="G13" s="192"/>
      <c r="H13" s="192"/>
      <c r="I13" s="355" t="str">
        <f t="shared" si="0"/>
        <v xml:space="preserve">  </v>
      </c>
      <c r="J13" s="191"/>
      <c r="K13" s="266">
        <v>0</v>
      </c>
      <c r="L13" s="266" t="str">
        <f>+IFERROR(VLOOKUP($J13,'11 FORMULAS'!$B$51:$D$53,3,0),"")</f>
        <v/>
      </c>
      <c r="M13" s="313"/>
      <c r="N13" s="314" t="str">
        <f>+IFERROR(VLOOKUP($M13,'11 FORMULAS'!$B$54:$C$55,2,0),"")</f>
        <v/>
      </c>
      <c r="O13" s="315"/>
      <c r="P13" s="315"/>
      <c r="Q13" s="315"/>
      <c r="R13" s="315"/>
      <c r="S13" s="266" t="str">
        <f t="shared" si="1"/>
        <v/>
      </c>
      <c r="T13" s="266"/>
      <c r="U13" s="266"/>
      <c r="V13" s="366"/>
      <c r="W13" s="373"/>
      <c r="X13" s="36"/>
      <c r="Y13" s="262"/>
      <c r="Z13" s="262"/>
      <c r="AA13" s="262"/>
    </row>
    <row r="14" spans="1:27" ht="29.4" customHeight="1" thickBot="1" x14ac:dyDescent="0.35">
      <c r="A14" s="462" t="str">
        <f>'2 CONTEXTO E IDENTIFICACIÓN'!A10</f>
        <v>R11</v>
      </c>
      <c r="B14" s="458" t="str">
        <f>+'2 CONTEXTO E IDENTIFICACIÓN'!J10</f>
        <v>Posibilidad  de efecto dañoso sobre el recurso público por  la asignación de medios de producción o recursos de fortalecimiento a organizaciones cuya caracterización socioeconómica, productiva y de necesidades no fue diagnosticada de forma completa o verificada. a causa de ausencia de una metodología estandarizada y de instrumentos de verificación para que los gestores territoriales realicen la caracterización (diagnóstico económico, social y productivo) de las organizaciones antes de la entrega de medios de producción.</v>
      </c>
      <c r="C14" s="473">
        <f>+'3 PROBABIL E IMPACTO INHERENTE'!E10</f>
        <v>0.6</v>
      </c>
      <c r="D14" s="459">
        <f>+'3 PROBABIL E IMPACTO INHERENTE'!M10</f>
        <v>0.8</v>
      </c>
      <c r="E14" s="317">
        <v>1</v>
      </c>
      <c r="F14" s="294" t="s">
        <v>335</v>
      </c>
      <c r="G14" s="49" t="s">
        <v>336</v>
      </c>
      <c r="H14" s="49" t="s">
        <v>337</v>
      </c>
      <c r="I14" s="355" t="str">
        <f t="shared" si="0"/>
        <v>Profesional Especializado Revisar las agendas territoriales y planes de intervención</v>
      </c>
      <c r="J14" s="191" t="s">
        <v>149</v>
      </c>
      <c r="K14" s="266">
        <v>0.5</v>
      </c>
      <c r="L14" s="266" t="str">
        <f>+IFERROR(VLOOKUP($J14,'11 FORMULAS'!$B$51:$D$53,3,0),"")</f>
        <v>Probabilidad</v>
      </c>
      <c r="M14" s="313" t="s">
        <v>161</v>
      </c>
      <c r="N14" s="314">
        <f>+IFERROR(VLOOKUP($M14,'11 FORMULAS'!$B$54:$C$55,2,0),"")</f>
        <v>0.15</v>
      </c>
      <c r="O14" s="315" t="s">
        <v>151</v>
      </c>
      <c r="P14" s="315" t="s">
        <v>247</v>
      </c>
      <c r="Q14" s="315" t="s">
        <v>164</v>
      </c>
      <c r="R14" s="315" t="s">
        <v>154</v>
      </c>
      <c r="S14" s="266">
        <f t="shared" si="1"/>
        <v>0.65</v>
      </c>
      <c r="T14" s="266">
        <f>IF($L14='11 FORMULAS'!$D$51,$C$14-($C$14*$S14),$C$14)</f>
        <v>0.20999999999999996</v>
      </c>
      <c r="U14" s="266">
        <f>IF($L14='11 FORMULAS'!$D$53,$D$14-($D$14*$S14),$D$14)</f>
        <v>0.8</v>
      </c>
      <c r="V14" s="466">
        <f>+IF(T15="","",T15)</f>
        <v>7.3499999999999982E-2</v>
      </c>
      <c r="W14" s="457">
        <f>+IF(U15="","",U15)</f>
        <v>0.8</v>
      </c>
      <c r="X14" s="36"/>
      <c r="Y14" s="262"/>
      <c r="Z14" s="263"/>
      <c r="AA14" s="263"/>
    </row>
    <row r="15" spans="1:27" ht="29.4" customHeight="1" thickBot="1" x14ac:dyDescent="0.35">
      <c r="A15" s="452"/>
      <c r="B15" s="431"/>
      <c r="C15" s="431"/>
      <c r="D15" s="460"/>
      <c r="E15" s="312">
        <v>2</v>
      </c>
      <c r="F15" s="293" t="s">
        <v>332</v>
      </c>
      <c r="G15" s="191" t="s">
        <v>333</v>
      </c>
      <c r="H15" s="191" t="s">
        <v>338</v>
      </c>
      <c r="I15" s="355" t="str">
        <f t="shared" si="0"/>
        <v>Líder del proceso Aprobar los planes de intervención y cronogramas</v>
      </c>
      <c r="J15" s="191" t="s">
        <v>149</v>
      </c>
      <c r="K15" s="266">
        <v>0.5</v>
      </c>
      <c r="L15" s="266" t="str">
        <f>+IFERROR(VLOOKUP($J15,'11 FORMULAS'!$B$51:$D$53,3,0),"")</f>
        <v>Probabilidad</v>
      </c>
      <c r="M15" s="313" t="s">
        <v>161</v>
      </c>
      <c r="N15" s="314">
        <f>+IFERROR(VLOOKUP($M15,'11 FORMULAS'!$B$54:$C$55,2,0),"")</f>
        <v>0.15</v>
      </c>
      <c r="O15" s="315" t="s">
        <v>162</v>
      </c>
      <c r="P15" s="315" t="s">
        <v>247</v>
      </c>
      <c r="Q15" s="315" t="s">
        <v>153</v>
      </c>
      <c r="R15" s="315" t="s">
        <v>154</v>
      </c>
      <c r="S15" s="266">
        <f t="shared" si="1"/>
        <v>0.65</v>
      </c>
      <c r="T15" s="266">
        <f>IF($L15='11 FORMULAS'!$D$51,T14-(T14*$S15),T14)</f>
        <v>7.3499999999999982E-2</v>
      </c>
      <c r="U15" s="266">
        <f>IF($L15='11 FORMULAS'!$D$53,U14-(U14*$S15),U14)</f>
        <v>0.8</v>
      </c>
      <c r="V15" s="431"/>
      <c r="W15" s="372"/>
      <c r="X15" s="36"/>
      <c r="Y15" s="262"/>
      <c r="Z15" s="263"/>
      <c r="AA15" s="263"/>
    </row>
    <row r="16" spans="1:27" ht="29.4" customHeight="1" thickBot="1" x14ac:dyDescent="0.35">
      <c r="A16" s="452"/>
      <c r="B16" s="431"/>
      <c r="C16" s="431"/>
      <c r="D16" s="460"/>
      <c r="E16" s="312">
        <v>3</v>
      </c>
      <c r="F16" s="293"/>
      <c r="G16" s="191"/>
      <c r="H16" s="191"/>
      <c r="I16" s="355" t="str">
        <f t="shared" si="0"/>
        <v xml:space="preserve">  </v>
      </c>
      <c r="J16" s="191"/>
      <c r="K16" s="266">
        <v>0</v>
      </c>
      <c r="L16" s="266" t="str">
        <f>+IFERROR(VLOOKUP($J16,'11 FORMULAS'!$B$51:$D$53,3,0),"")</f>
        <v/>
      </c>
      <c r="M16" s="313"/>
      <c r="N16" s="314" t="str">
        <f>+IFERROR(VLOOKUP($M16,'11 FORMULAS'!$B$54:$C$55,2,0),"")</f>
        <v/>
      </c>
      <c r="O16" s="315"/>
      <c r="P16" s="315"/>
      <c r="Q16" s="315"/>
      <c r="R16" s="315"/>
      <c r="S16" s="266" t="str">
        <f t="shared" si="1"/>
        <v/>
      </c>
      <c r="T16" s="266"/>
      <c r="U16" s="266"/>
      <c r="V16" s="431"/>
      <c r="W16" s="372"/>
      <c r="X16" s="36"/>
      <c r="Y16" s="262"/>
      <c r="Z16" s="263"/>
      <c r="AA16" s="263"/>
    </row>
    <row r="17" spans="1:27" ht="29.4" customHeight="1" thickBot="1" x14ac:dyDescent="0.35">
      <c r="A17" s="452"/>
      <c r="B17" s="431"/>
      <c r="C17" s="431"/>
      <c r="D17" s="460"/>
      <c r="E17" s="312">
        <v>4</v>
      </c>
      <c r="F17" s="295"/>
      <c r="G17" s="291"/>
      <c r="H17" s="291"/>
      <c r="I17" s="355" t="str">
        <f t="shared" si="0"/>
        <v xml:space="preserve">  </v>
      </c>
      <c r="J17" s="191"/>
      <c r="K17" s="266">
        <v>0</v>
      </c>
      <c r="L17" s="266" t="str">
        <f>+IFERROR(VLOOKUP($J17,'11 FORMULAS'!$B$51:$D$53,3,0),"")</f>
        <v/>
      </c>
      <c r="M17" s="313"/>
      <c r="N17" s="314" t="str">
        <f>+IFERROR(VLOOKUP($M17,'11 FORMULAS'!$B$54:$C$55,2,0),"")</f>
        <v/>
      </c>
      <c r="O17" s="315"/>
      <c r="P17" s="315"/>
      <c r="Q17" s="315"/>
      <c r="R17" s="315"/>
      <c r="S17" s="266" t="str">
        <f t="shared" si="1"/>
        <v/>
      </c>
      <c r="T17" s="266"/>
      <c r="U17" s="266"/>
      <c r="V17" s="431"/>
      <c r="W17" s="372"/>
      <c r="X17" s="36"/>
      <c r="Y17" s="262"/>
      <c r="Z17" s="263"/>
      <c r="AA17" s="263"/>
    </row>
    <row r="18" spans="1:27" ht="29.4" customHeight="1" thickBot="1" x14ac:dyDescent="0.35">
      <c r="A18" s="452"/>
      <c r="B18" s="431"/>
      <c r="C18" s="431"/>
      <c r="D18" s="460"/>
      <c r="E18" s="312">
        <v>5</v>
      </c>
      <c r="F18" s="295"/>
      <c r="G18" s="291"/>
      <c r="H18" s="291"/>
      <c r="I18" s="355" t="str">
        <f t="shared" si="0"/>
        <v xml:space="preserve">  </v>
      </c>
      <c r="J18" s="191"/>
      <c r="K18" s="266">
        <v>0</v>
      </c>
      <c r="L18" s="266" t="str">
        <f>+IFERROR(VLOOKUP($J18,'11 FORMULAS'!$B$51:$D$53,3,0),"")</f>
        <v/>
      </c>
      <c r="M18" s="313"/>
      <c r="N18" s="314" t="str">
        <f>+IFERROR(VLOOKUP($M18,'11 FORMULAS'!$B$54:$C$55,2,0),"")</f>
        <v/>
      </c>
      <c r="O18" s="315"/>
      <c r="P18" s="315"/>
      <c r="Q18" s="315"/>
      <c r="R18" s="315"/>
      <c r="S18" s="266" t="str">
        <f t="shared" si="1"/>
        <v/>
      </c>
      <c r="T18" s="266"/>
      <c r="U18" s="266"/>
      <c r="V18" s="431"/>
      <c r="W18" s="372"/>
      <c r="X18" s="36"/>
      <c r="Y18" s="262"/>
      <c r="Z18" s="263"/>
      <c r="AA18" s="263"/>
    </row>
    <row r="19" spans="1:27" ht="29.4" customHeight="1" thickBot="1" x14ac:dyDescent="0.35">
      <c r="A19" s="453"/>
      <c r="B19" s="366"/>
      <c r="C19" s="474"/>
      <c r="D19" s="461"/>
      <c r="E19" s="316">
        <v>6</v>
      </c>
      <c r="F19" s="296"/>
      <c r="G19" s="192"/>
      <c r="H19" s="192"/>
      <c r="I19" s="355" t="str">
        <f t="shared" si="0"/>
        <v xml:space="preserve">  </v>
      </c>
      <c r="J19" s="191"/>
      <c r="K19" s="266">
        <v>0</v>
      </c>
      <c r="L19" s="266" t="str">
        <f>+IFERROR(VLOOKUP($J19,'11 FORMULAS'!$B$51:$D$53,3,0),"")</f>
        <v/>
      </c>
      <c r="M19" s="313"/>
      <c r="N19" s="314" t="str">
        <f>+IFERROR(VLOOKUP($M19,'11 FORMULAS'!$B$54:$C$55,2,0),"")</f>
        <v/>
      </c>
      <c r="O19" s="315"/>
      <c r="P19" s="315"/>
      <c r="Q19" s="315"/>
      <c r="R19" s="315"/>
      <c r="S19" s="266" t="str">
        <f t="shared" si="1"/>
        <v/>
      </c>
      <c r="T19" s="266"/>
      <c r="U19" s="266"/>
      <c r="V19" s="366"/>
      <c r="W19" s="373"/>
      <c r="X19" s="36"/>
    </row>
    <row r="20" spans="1:27" ht="29.4" customHeight="1" thickBot="1" x14ac:dyDescent="0.35">
      <c r="A20" s="462" t="str">
        <f>'2 CONTEXTO E IDENTIFICACIÓN'!A11</f>
        <v>R12</v>
      </c>
      <c r="B20" s="458" t="str">
        <f>+'2 CONTEXTO E IDENTIFICACIÓN'!J11</f>
        <v>Posibilidad de pérdida económica y reputacional por  la selección o priorización indebida de organizaciones o beneficiarios para la entrega de medios de producción y recursos de fortalecimiento, sin sujeción a los criterios técnicos de caracterización y priorización territorial. a causa de ausencia de un procedimiento formal para la entrega de medios de producción, de controles cruzados y de una segunda instancia de aprobación, lo que facilita conflictos de interés no declarados o injerencia indebida de terceros en la decisión de a qué organización se destinan los recursos.</v>
      </c>
      <c r="C20" s="463">
        <f>+'3 PROBABIL E IMPACTO INHERENTE'!E11</f>
        <v>0.6</v>
      </c>
      <c r="D20" s="459">
        <f>+'3 PROBABIL E IMPACTO INHERENTE'!M11</f>
        <v>1</v>
      </c>
      <c r="E20" s="317">
        <v>1</v>
      </c>
      <c r="F20" s="294" t="s">
        <v>339</v>
      </c>
      <c r="G20" s="49" t="s">
        <v>340</v>
      </c>
      <c r="H20" s="49" t="s">
        <v>341</v>
      </c>
      <c r="I20" s="355" t="str">
        <f t="shared" si="0"/>
        <v>Profesional de Fortalecimiento Realizar seguimiento al plan de fortalecimiento</v>
      </c>
      <c r="J20" s="191" t="s">
        <v>149</v>
      </c>
      <c r="K20" s="266">
        <v>0.5</v>
      </c>
      <c r="L20" s="266" t="str">
        <f>+IFERROR(VLOOKUP($J20,'11 FORMULAS'!$B$51:$D$53,3,0),"")</f>
        <v>Probabilidad</v>
      </c>
      <c r="M20" s="313" t="s">
        <v>161</v>
      </c>
      <c r="N20" s="314">
        <f>+IFERROR(VLOOKUP($M20,'11 FORMULAS'!$B$54:$C$55,2,0),"")</f>
        <v>0.15</v>
      </c>
      <c r="O20" s="315" t="s">
        <v>162</v>
      </c>
      <c r="P20" s="315" t="s">
        <v>247</v>
      </c>
      <c r="Q20" s="315" t="s">
        <v>153</v>
      </c>
      <c r="R20" s="315" t="s">
        <v>154</v>
      </c>
      <c r="S20" s="266">
        <f t="shared" si="1"/>
        <v>0.65</v>
      </c>
      <c r="T20" s="266">
        <f>IF($L20='11 FORMULAS'!$D$51,$C$20-($C$20*$S20),$C$20)</f>
        <v>0.20999999999999996</v>
      </c>
      <c r="U20" s="266">
        <f>IF($L20='11 FORMULAS'!$D$53,$D$20-($D$20*$S20),$D$20)</f>
        <v>1</v>
      </c>
      <c r="V20" s="466">
        <f>+IF(T21="","",T21)</f>
        <v>7.3499999999999982E-2</v>
      </c>
      <c r="W20" s="457">
        <f>+IF(U21="","",U21)</f>
        <v>1</v>
      </c>
      <c r="X20" s="36"/>
      <c r="Y20" s="262"/>
      <c r="Z20" s="263"/>
      <c r="AA20" s="263"/>
    </row>
    <row r="21" spans="1:27" ht="29.4" customHeight="1" thickBot="1" x14ac:dyDescent="0.35">
      <c r="A21" s="452"/>
      <c r="B21" s="431"/>
      <c r="C21" s="431"/>
      <c r="D21" s="460"/>
      <c r="E21" s="312">
        <v>2</v>
      </c>
      <c r="F21" s="293" t="s">
        <v>332</v>
      </c>
      <c r="G21" s="191" t="s">
        <v>342</v>
      </c>
      <c r="H21" s="191" t="s">
        <v>343</v>
      </c>
      <c r="I21" s="355" t="str">
        <f t="shared" si="0"/>
        <v>Líder del proceso Evaluar los resultados del acompañamiento técnico</v>
      </c>
      <c r="J21" s="191" t="s">
        <v>160</v>
      </c>
      <c r="K21" s="266">
        <v>0.5</v>
      </c>
      <c r="L21" s="266" t="str">
        <f>+IFERROR(VLOOKUP($J21,'11 FORMULAS'!$B$51:$D$53,3,0),"")</f>
        <v>Probabilidad</v>
      </c>
      <c r="M21" s="313" t="s">
        <v>161</v>
      </c>
      <c r="N21" s="314">
        <f>+IFERROR(VLOOKUP($M21,'11 FORMULAS'!$B$54:$C$55,2,0),"")</f>
        <v>0.15</v>
      </c>
      <c r="O21" s="315" t="s">
        <v>162</v>
      </c>
      <c r="P21" s="315" t="s">
        <v>248</v>
      </c>
      <c r="Q21" s="315" t="s">
        <v>153</v>
      </c>
      <c r="R21" s="315" t="s">
        <v>154</v>
      </c>
      <c r="S21" s="266">
        <f t="shared" si="1"/>
        <v>0.65</v>
      </c>
      <c r="T21" s="266">
        <f>IF($L21='11 FORMULAS'!$D$51,T20-(T20*$S21),T20)</f>
        <v>7.3499999999999982E-2</v>
      </c>
      <c r="U21" s="266">
        <f>IF($L21='11 FORMULAS'!$D$53,U20-(U20*$S21),U20)</f>
        <v>1</v>
      </c>
      <c r="V21" s="431"/>
      <c r="W21" s="372"/>
      <c r="X21" s="36"/>
      <c r="Y21" s="262"/>
      <c r="Z21" s="263"/>
      <c r="AA21" s="263"/>
    </row>
    <row r="22" spans="1:27" ht="29.4" customHeight="1" thickBot="1" x14ac:dyDescent="0.35">
      <c r="A22" s="452"/>
      <c r="B22" s="431"/>
      <c r="C22" s="431"/>
      <c r="D22" s="460"/>
      <c r="E22" s="312">
        <v>3</v>
      </c>
      <c r="F22" s="293"/>
      <c r="G22" s="191"/>
      <c r="H22" s="191"/>
      <c r="I22" s="355" t="str">
        <f t="shared" si="0"/>
        <v xml:space="preserve">  </v>
      </c>
      <c r="J22" s="191"/>
      <c r="K22" s="266">
        <v>0</v>
      </c>
      <c r="L22" s="266" t="str">
        <f>+IFERROR(VLOOKUP($J22,'11 FORMULAS'!$B$51:$D$53,3,0),"")</f>
        <v/>
      </c>
      <c r="M22" s="313"/>
      <c r="N22" s="314" t="str">
        <f>+IFERROR(VLOOKUP($M22,'11 FORMULAS'!$B$54:$C$55,2,0),"")</f>
        <v/>
      </c>
      <c r="O22" s="315"/>
      <c r="P22" s="315"/>
      <c r="Q22" s="315"/>
      <c r="R22" s="315"/>
      <c r="S22" s="266" t="str">
        <f t="shared" si="1"/>
        <v/>
      </c>
      <c r="T22" s="266"/>
      <c r="U22" s="266"/>
      <c r="V22" s="431"/>
      <c r="W22" s="372"/>
      <c r="X22" s="36"/>
      <c r="Y22" s="262"/>
      <c r="Z22" s="263"/>
      <c r="AA22" s="263"/>
    </row>
    <row r="23" spans="1:27" ht="29.4" customHeight="1" thickBot="1" x14ac:dyDescent="0.35">
      <c r="A23" s="452"/>
      <c r="B23" s="431"/>
      <c r="C23" s="431"/>
      <c r="D23" s="460"/>
      <c r="E23" s="312">
        <v>4</v>
      </c>
      <c r="F23" s="293"/>
      <c r="G23" s="191"/>
      <c r="H23" s="191"/>
      <c r="I23" s="355" t="str">
        <f t="shared" si="0"/>
        <v xml:space="preserve">  </v>
      </c>
      <c r="J23" s="191"/>
      <c r="K23" s="266">
        <v>0</v>
      </c>
      <c r="L23" s="266" t="str">
        <f>+IFERROR(VLOOKUP($J23,'11 FORMULAS'!$B$51:$D$53,3,0),"")</f>
        <v/>
      </c>
      <c r="M23" s="313"/>
      <c r="N23" s="314" t="str">
        <f>+IFERROR(VLOOKUP($M23,'11 FORMULAS'!$B$54:$C$55,2,0),"")</f>
        <v/>
      </c>
      <c r="O23" s="315"/>
      <c r="P23" s="315"/>
      <c r="Q23" s="315"/>
      <c r="R23" s="315"/>
      <c r="S23" s="266" t="str">
        <f t="shared" si="1"/>
        <v/>
      </c>
      <c r="T23" s="266"/>
      <c r="U23" s="266"/>
      <c r="V23" s="431"/>
      <c r="W23" s="372"/>
      <c r="X23" s="36"/>
      <c r="Y23" s="262"/>
      <c r="Z23" s="263"/>
      <c r="AA23" s="263"/>
    </row>
    <row r="24" spans="1:27" ht="29.4" customHeight="1" thickBot="1" x14ac:dyDescent="0.35">
      <c r="A24" s="452"/>
      <c r="B24" s="431"/>
      <c r="C24" s="431"/>
      <c r="D24" s="460"/>
      <c r="E24" s="312">
        <v>5</v>
      </c>
      <c r="F24" s="293"/>
      <c r="G24" s="191"/>
      <c r="H24" s="191"/>
      <c r="I24" s="355" t="str">
        <f t="shared" si="0"/>
        <v xml:space="preserve">  </v>
      </c>
      <c r="J24" s="191"/>
      <c r="K24" s="266">
        <v>0</v>
      </c>
      <c r="L24" s="266" t="str">
        <f>+IFERROR(VLOOKUP($J24,'11 FORMULAS'!$B$51:$D$53,3,0),"")</f>
        <v/>
      </c>
      <c r="M24" s="313"/>
      <c r="N24" s="314" t="str">
        <f>+IFERROR(VLOOKUP($M24,'11 FORMULAS'!$B$54:$C$55,2,0),"")</f>
        <v/>
      </c>
      <c r="O24" s="315"/>
      <c r="P24" s="315"/>
      <c r="Q24" s="315"/>
      <c r="R24" s="315"/>
      <c r="S24" s="266" t="str">
        <f t="shared" si="1"/>
        <v/>
      </c>
      <c r="T24" s="266"/>
      <c r="U24" s="266"/>
      <c r="V24" s="431"/>
      <c r="W24" s="372"/>
      <c r="X24" s="36"/>
      <c r="Y24" s="262"/>
      <c r="Z24" s="263"/>
      <c r="AA24" s="263"/>
    </row>
    <row r="25" spans="1:27" ht="29.4" customHeight="1" thickBot="1" x14ac:dyDescent="0.35">
      <c r="A25" s="453"/>
      <c r="B25" s="366"/>
      <c r="C25" s="366"/>
      <c r="D25" s="461"/>
      <c r="E25" s="316">
        <v>6</v>
      </c>
      <c r="F25" s="296"/>
      <c r="G25" s="192"/>
      <c r="H25" s="192"/>
      <c r="I25" s="355" t="str">
        <f t="shared" si="0"/>
        <v xml:space="preserve">  </v>
      </c>
      <c r="J25" s="191"/>
      <c r="K25" s="266">
        <v>0</v>
      </c>
      <c r="L25" s="266" t="str">
        <f>+IFERROR(VLOOKUP($J25,'11 FORMULAS'!$B$51:$D$53,3,0),"")</f>
        <v/>
      </c>
      <c r="M25" s="313"/>
      <c r="N25" s="314" t="str">
        <f>+IFERROR(VLOOKUP($M25,'11 FORMULAS'!$B$54:$C$55,2,0),"")</f>
        <v/>
      </c>
      <c r="O25" s="315"/>
      <c r="P25" s="315"/>
      <c r="Q25" s="315"/>
      <c r="R25" s="315"/>
      <c r="S25" s="266" t="str">
        <f t="shared" si="1"/>
        <v/>
      </c>
      <c r="T25" s="266"/>
      <c r="U25" s="266"/>
      <c r="V25" s="366"/>
      <c r="W25" s="373"/>
      <c r="X25" s="36"/>
    </row>
    <row r="26" spans="1:27" ht="29.4" customHeight="1" thickBot="1" x14ac:dyDescent="0.35">
      <c r="A26" s="462" t="str">
        <f>'2 CONTEXTO E IDENTIFICACIÓN'!A12</f>
        <v>R13</v>
      </c>
      <c r="B26" s="458" t="str">
        <f>+'2 CONTEXTO E IDENTIFICACIÓN'!J12</f>
        <v>Posibilidad de afectación económica y reputacional por  registros incompletos, inconsistentes o inoportunos de los avances, indicadores y resultados del proceso de Fomento de la Asociatividad Solidaria en los sistemas de información y reportes a Planeación. a causa de deficiencias en el registro, control documental y seguimiento de la información reportada por los gestores territoriales, y a la falta de una fuente única y verificada de datos del proceso.</v>
      </c>
      <c r="C26" s="463">
        <f>+'3 PROBABIL E IMPACTO INHERENTE'!E12</f>
        <v>0.6</v>
      </c>
      <c r="D26" s="459">
        <f>+'3 PROBABIL E IMPACTO INHERENTE'!M12</f>
        <v>0.8</v>
      </c>
      <c r="E26" s="317">
        <v>1</v>
      </c>
      <c r="F26" s="294" t="s">
        <v>344</v>
      </c>
      <c r="G26" s="49" t="s">
        <v>330</v>
      </c>
      <c r="H26" s="49" t="s">
        <v>345</v>
      </c>
      <c r="I26" s="355" t="str">
        <f t="shared" si="0"/>
        <v>Supervisor / Profesional Técnico Verificar el cumplimiento de los requisitos técnicos de los entregables</v>
      </c>
      <c r="J26" s="191" t="s">
        <v>149</v>
      </c>
      <c r="K26" s="266">
        <v>0.5</v>
      </c>
      <c r="L26" s="266" t="str">
        <f>+IFERROR(VLOOKUP($J26,'11 FORMULAS'!$B$51:$D$53,3,0),"")</f>
        <v>Probabilidad</v>
      </c>
      <c r="M26" s="313" t="s">
        <v>161</v>
      </c>
      <c r="N26" s="314">
        <f>+IFERROR(VLOOKUP($M26,'11 FORMULAS'!$B$54:$C$55,2,0),"")</f>
        <v>0.15</v>
      </c>
      <c r="O26" s="315" t="s">
        <v>162</v>
      </c>
      <c r="P26" s="315" t="s">
        <v>245</v>
      </c>
      <c r="Q26" s="315" t="s">
        <v>153</v>
      </c>
      <c r="R26" s="315" t="s">
        <v>154</v>
      </c>
      <c r="S26" s="266">
        <f t="shared" si="1"/>
        <v>0.65</v>
      </c>
      <c r="T26" s="266">
        <f>IF($L26='11 FORMULAS'!$D$51,$C$26-($C$26*$S26),$C$26)</f>
        <v>0.20999999999999996</v>
      </c>
      <c r="U26" s="266">
        <f>IF($L26='11 FORMULAS'!$D$53,$D$26-($D$26*$S26),$D$26)</f>
        <v>0.8</v>
      </c>
      <c r="V26" s="466">
        <f>+IF(T27="","",T27)</f>
        <v>0.20999999999999996</v>
      </c>
      <c r="W26" s="457">
        <f>+IF(U27="","",U27)</f>
        <v>0.28000000000000003</v>
      </c>
      <c r="X26" s="36"/>
      <c r="Y26" s="262"/>
      <c r="Z26" s="263"/>
      <c r="AA26" s="263"/>
    </row>
    <row r="27" spans="1:27" ht="29.4" customHeight="1" thickBot="1" x14ac:dyDescent="0.35">
      <c r="A27" s="452"/>
      <c r="B27" s="431"/>
      <c r="C27" s="431"/>
      <c r="D27" s="460"/>
      <c r="E27" s="312">
        <v>2</v>
      </c>
      <c r="F27" s="293" t="s">
        <v>346</v>
      </c>
      <c r="G27" s="191" t="s">
        <v>347</v>
      </c>
      <c r="H27" s="191" t="s">
        <v>348</v>
      </c>
      <c r="I27" s="355" t="str">
        <f t="shared" si="0"/>
        <v>Supervisor Rechazar los productos que no cumplen los requisitos establecidos</v>
      </c>
      <c r="J27" s="191" t="s">
        <v>171</v>
      </c>
      <c r="K27" s="266">
        <v>0.5</v>
      </c>
      <c r="L27" s="266" t="str">
        <f>+IFERROR(VLOOKUP($J27,'11 FORMULAS'!$B$51:$D$53,3,0),"")</f>
        <v>Impacto</v>
      </c>
      <c r="M27" s="313" t="s">
        <v>161</v>
      </c>
      <c r="N27" s="314">
        <f>+IFERROR(VLOOKUP($M27,'11 FORMULAS'!$B$54:$C$55,2,0),"")</f>
        <v>0.15</v>
      </c>
      <c r="O27" s="315" t="s">
        <v>172</v>
      </c>
      <c r="P27" s="315" t="s">
        <v>245</v>
      </c>
      <c r="Q27" s="315" t="s">
        <v>153</v>
      </c>
      <c r="R27" s="315" t="s">
        <v>154</v>
      </c>
      <c r="S27" s="266">
        <f t="shared" si="1"/>
        <v>0.65</v>
      </c>
      <c r="T27" s="266">
        <f>IF($L27='11 FORMULAS'!$D$51,T26-(T26*$S27),T26)</f>
        <v>0.20999999999999996</v>
      </c>
      <c r="U27" s="266">
        <f>IF($L27='11 FORMULAS'!$D$53,U26-(U26*$S27),U26)</f>
        <v>0.28000000000000003</v>
      </c>
      <c r="V27" s="431"/>
      <c r="W27" s="372"/>
      <c r="X27" s="36"/>
      <c r="Y27" s="262"/>
      <c r="Z27" s="263"/>
      <c r="AA27" s="263"/>
    </row>
    <row r="28" spans="1:27" ht="29.4" customHeight="1" thickBot="1" x14ac:dyDescent="0.35">
      <c r="A28" s="452"/>
      <c r="B28" s="431"/>
      <c r="C28" s="431"/>
      <c r="D28" s="460"/>
      <c r="E28" s="312">
        <v>3</v>
      </c>
      <c r="F28" s="293"/>
      <c r="G28" s="191"/>
      <c r="H28" s="191"/>
      <c r="I28" s="355" t="str">
        <f t="shared" si="0"/>
        <v xml:space="preserve">  </v>
      </c>
      <c r="J28" s="191"/>
      <c r="K28" s="266">
        <v>0</v>
      </c>
      <c r="L28" s="266" t="str">
        <f>+IFERROR(VLOOKUP($J28,'11 FORMULAS'!$B$51:$D$53,3,0),"")</f>
        <v/>
      </c>
      <c r="M28" s="313"/>
      <c r="N28" s="314" t="str">
        <f>+IFERROR(VLOOKUP($M28,'11 FORMULAS'!$B$54:$C$55,2,0),"")</f>
        <v/>
      </c>
      <c r="O28" s="315"/>
      <c r="P28" s="315"/>
      <c r="Q28" s="315"/>
      <c r="R28" s="315"/>
      <c r="S28" s="266" t="str">
        <f t="shared" si="1"/>
        <v/>
      </c>
      <c r="T28" s="266"/>
      <c r="U28" s="266"/>
      <c r="V28" s="431"/>
      <c r="W28" s="372"/>
      <c r="X28" s="36"/>
      <c r="Y28" s="262"/>
      <c r="Z28" s="263"/>
      <c r="AA28" s="263"/>
    </row>
    <row r="29" spans="1:27" ht="29.4" customHeight="1" thickBot="1" x14ac:dyDescent="0.35">
      <c r="A29" s="452"/>
      <c r="B29" s="431"/>
      <c r="C29" s="431"/>
      <c r="D29" s="460"/>
      <c r="E29" s="312">
        <v>4</v>
      </c>
      <c r="F29" s="293"/>
      <c r="G29" s="191"/>
      <c r="H29" s="191"/>
      <c r="I29" s="355" t="str">
        <f t="shared" si="0"/>
        <v xml:space="preserve">  </v>
      </c>
      <c r="J29" s="191"/>
      <c r="K29" s="266">
        <v>0</v>
      </c>
      <c r="L29" s="266" t="str">
        <f>+IFERROR(VLOOKUP($J29,'11 FORMULAS'!$B$51:$D$53,3,0),"")</f>
        <v/>
      </c>
      <c r="M29" s="313"/>
      <c r="N29" s="314" t="str">
        <f>+IFERROR(VLOOKUP($M29,'11 FORMULAS'!$B$54:$C$55,2,0),"")</f>
        <v/>
      </c>
      <c r="O29" s="315"/>
      <c r="P29" s="315"/>
      <c r="Q29" s="315"/>
      <c r="R29" s="315"/>
      <c r="S29" s="266" t="str">
        <f t="shared" si="1"/>
        <v/>
      </c>
      <c r="T29" s="266"/>
      <c r="U29" s="266"/>
      <c r="V29" s="431"/>
      <c r="W29" s="372"/>
      <c r="X29" s="36"/>
      <c r="Y29" s="262"/>
      <c r="Z29" s="263"/>
      <c r="AA29" s="263"/>
    </row>
    <row r="30" spans="1:27" ht="29.4" customHeight="1" thickBot="1" x14ac:dyDescent="0.35">
      <c r="A30" s="452"/>
      <c r="B30" s="431"/>
      <c r="C30" s="431"/>
      <c r="D30" s="460"/>
      <c r="E30" s="312">
        <v>5</v>
      </c>
      <c r="F30" s="293"/>
      <c r="G30" s="191"/>
      <c r="H30" s="191"/>
      <c r="I30" s="355" t="str">
        <f t="shared" si="0"/>
        <v xml:space="preserve">  </v>
      </c>
      <c r="J30" s="191"/>
      <c r="K30" s="266">
        <v>0</v>
      </c>
      <c r="L30" s="266" t="str">
        <f>+IFERROR(VLOOKUP($J30,'11 FORMULAS'!$B$51:$D$53,3,0),"")</f>
        <v/>
      </c>
      <c r="M30" s="313"/>
      <c r="N30" s="314" t="str">
        <f>+IFERROR(VLOOKUP($M30,'11 FORMULAS'!$B$54:$C$55,2,0),"")</f>
        <v/>
      </c>
      <c r="O30" s="315"/>
      <c r="P30" s="315"/>
      <c r="Q30" s="315"/>
      <c r="R30" s="315"/>
      <c r="S30" s="266" t="str">
        <f t="shared" si="1"/>
        <v/>
      </c>
      <c r="T30" s="266"/>
      <c r="U30" s="266"/>
      <c r="V30" s="431"/>
      <c r="W30" s="372"/>
      <c r="X30" s="36"/>
      <c r="Y30" s="262"/>
      <c r="Z30" s="263"/>
      <c r="AA30" s="263"/>
    </row>
    <row r="31" spans="1:27" ht="29.4" customHeight="1" thickBot="1" x14ac:dyDescent="0.35">
      <c r="A31" s="453"/>
      <c r="B31" s="366"/>
      <c r="C31" s="366"/>
      <c r="D31" s="461"/>
      <c r="E31" s="316">
        <v>6</v>
      </c>
      <c r="F31" s="296"/>
      <c r="G31" s="192"/>
      <c r="H31" s="192"/>
      <c r="I31" s="355" t="str">
        <f t="shared" si="0"/>
        <v xml:space="preserve">  </v>
      </c>
      <c r="J31" s="191"/>
      <c r="K31" s="266">
        <v>0</v>
      </c>
      <c r="L31" s="266" t="str">
        <f>+IFERROR(VLOOKUP($J31,'11 FORMULAS'!$B$51:$D$53,3,0),"")</f>
        <v/>
      </c>
      <c r="M31" s="313"/>
      <c r="N31" s="314" t="str">
        <f>+IFERROR(VLOOKUP($M31,'11 FORMULAS'!$B$54:$C$55,2,0),"")</f>
        <v/>
      </c>
      <c r="O31" s="315"/>
      <c r="P31" s="315"/>
      <c r="Q31" s="315"/>
      <c r="R31" s="315"/>
      <c r="S31" s="266" t="str">
        <f t="shared" si="1"/>
        <v/>
      </c>
      <c r="T31" s="266"/>
      <c r="U31" s="266"/>
      <c r="V31" s="366"/>
      <c r="W31" s="373"/>
      <c r="X31" s="36"/>
    </row>
    <row r="32" spans="1:27" ht="29.4" hidden="1" customHeight="1" thickBot="1" x14ac:dyDescent="0.35">
      <c r="A32" s="462"/>
      <c r="B32" s="458"/>
      <c r="C32" s="463"/>
      <c r="D32" s="459"/>
      <c r="E32" s="317"/>
      <c r="F32" s="294"/>
      <c r="G32" s="49"/>
      <c r="H32" s="49"/>
      <c r="I32" s="355"/>
      <c r="J32" s="191"/>
      <c r="K32" s="266"/>
      <c r="L32" s="266"/>
      <c r="M32" s="313"/>
      <c r="N32" s="314"/>
      <c r="O32" s="315"/>
      <c r="P32" s="315"/>
      <c r="Q32" s="315"/>
      <c r="R32" s="315"/>
      <c r="S32" s="266"/>
      <c r="T32" s="266"/>
      <c r="U32" s="266"/>
      <c r="V32" s="466"/>
      <c r="W32" s="457"/>
      <c r="X32" s="36"/>
      <c r="Y32" s="262"/>
      <c r="Z32" s="263"/>
      <c r="AA32" s="263"/>
    </row>
    <row r="33" spans="1:27" ht="29.4" hidden="1" customHeight="1" thickBot="1" x14ac:dyDescent="0.35">
      <c r="A33" s="452"/>
      <c r="B33" s="431"/>
      <c r="C33" s="431"/>
      <c r="D33" s="460"/>
      <c r="E33" s="312"/>
      <c r="F33" s="292"/>
      <c r="G33" s="290"/>
      <c r="H33" s="290"/>
      <c r="I33" s="355"/>
      <c r="J33" s="191"/>
      <c r="K33" s="266"/>
      <c r="L33" s="266"/>
      <c r="M33" s="313"/>
      <c r="N33" s="314"/>
      <c r="O33" s="315"/>
      <c r="P33" s="315"/>
      <c r="Q33" s="315"/>
      <c r="R33" s="315"/>
      <c r="S33" s="266"/>
      <c r="T33" s="266"/>
      <c r="U33" s="266"/>
      <c r="V33" s="431"/>
      <c r="W33" s="372"/>
      <c r="X33" s="36"/>
      <c r="Y33" s="262"/>
      <c r="Z33" s="263"/>
      <c r="AA33" s="263"/>
    </row>
    <row r="34" spans="1:27" ht="29.4" hidden="1" customHeight="1" thickBot="1" x14ac:dyDescent="0.35">
      <c r="A34" s="452"/>
      <c r="B34" s="431"/>
      <c r="C34" s="431"/>
      <c r="D34" s="460"/>
      <c r="E34" s="312"/>
      <c r="F34" s="292"/>
      <c r="G34" s="290"/>
      <c r="H34" s="290"/>
      <c r="I34" s="355"/>
      <c r="J34" s="191"/>
      <c r="K34" s="266"/>
      <c r="L34" s="266"/>
      <c r="M34" s="313"/>
      <c r="N34" s="314"/>
      <c r="O34" s="315"/>
      <c r="P34" s="315"/>
      <c r="Q34" s="315"/>
      <c r="R34" s="315"/>
      <c r="S34" s="266"/>
      <c r="T34" s="266"/>
      <c r="U34" s="266"/>
      <c r="V34" s="431"/>
      <c r="W34" s="372"/>
      <c r="X34" s="36"/>
      <c r="Y34" s="262"/>
      <c r="Z34" s="263"/>
      <c r="AA34" s="263"/>
    </row>
    <row r="35" spans="1:27" ht="29.4" hidden="1" customHeight="1" thickBot="1" x14ac:dyDescent="0.35">
      <c r="A35" s="452"/>
      <c r="B35" s="431"/>
      <c r="C35" s="431"/>
      <c r="D35" s="460"/>
      <c r="E35" s="312"/>
      <c r="F35" s="293"/>
      <c r="G35" s="191"/>
      <c r="H35" s="191"/>
      <c r="I35" s="355"/>
      <c r="J35" s="191"/>
      <c r="K35" s="266"/>
      <c r="L35" s="266"/>
      <c r="M35" s="313"/>
      <c r="N35" s="314"/>
      <c r="O35" s="315"/>
      <c r="P35" s="315"/>
      <c r="Q35" s="315"/>
      <c r="R35" s="315"/>
      <c r="S35" s="266"/>
      <c r="T35" s="266"/>
      <c r="U35" s="266"/>
      <c r="V35" s="431"/>
      <c r="W35" s="372"/>
      <c r="X35" s="36"/>
      <c r="Y35" s="262"/>
      <c r="Z35" s="263"/>
      <c r="AA35" s="263"/>
    </row>
    <row r="36" spans="1:27" ht="29.4" hidden="1" customHeight="1" thickBot="1" x14ac:dyDescent="0.35">
      <c r="A36" s="452"/>
      <c r="B36" s="431"/>
      <c r="C36" s="431"/>
      <c r="D36" s="460"/>
      <c r="E36" s="312"/>
      <c r="F36" s="293"/>
      <c r="G36" s="191"/>
      <c r="H36" s="191"/>
      <c r="I36" s="355"/>
      <c r="J36" s="191"/>
      <c r="K36" s="266"/>
      <c r="L36" s="266"/>
      <c r="M36" s="313"/>
      <c r="N36" s="314"/>
      <c r="O36" s="315"/>
      <c r="P36" s="315"/>
      <c r="Q36" s="315"/>
      <c r="R36" s="315"/>
      <c r="S36" s="266"/>
      <c r="T36" s="266"/>
      <c r="U36" s="266"/>
      <c r="V36" s="431"/>
      <c r="W36" s="372"/>
      <c r="X36" s="36"/>
      <c r="Y36" s="262"/>
      <c r="Z36" s="263"/>
      <c r="AA36" s="263"/>
    </row>
    <row r="37" spans="1:27" ht="29.4" hidden="1" customHeight="1" thickBot="1" x14ac:dyDescent="0.35">
      <c r="A37" s="453"/>
      <c r="B37" s="366"/>
      <c r="C37" s="366"/>
      <c r="D37" s="461"/>
      <c r="E37" s="312"/>
      <c r="F37" s="296"/>
      <c r="G37" s="192"/>
      <c r="H37" s="192"/>
      <c r="I37" s="355"/>
      <c r="J37" s="191"/>
      <c r="K37" s="266"/>
      <c r="L37" s="266"/>
      <c r="M37" s="313"/>
      <c r="N37" s="314"/>
      <c r="O37" s="315"/>
      <c r="P37" s="315"/>
      <c r="Q37" s="315"/>
      <c r="R37" s="315"/>
      <c r="S37" s="266"/>
      <c r="T37" s="266"/>
      <c r="U37" s="266"/>
      <c r="V37" s="366"/>
      <c r="W37" s="373"/>
      <c r="X37" s="36"/>
    </row>
    <row r="38" spans="1:27" ht="29.4" hidden="1" customHeight="1" thickBot="1" x14ac:dyDescent="0.35">
      <c r="A38" s="462"/>
      <c r="B38" s="458"/>
      <c r="C38" s="463"/>
      <c r="D38" s="459"/>
      <c r="E38" s="312"/>
      <c r="F38" s="294"/>
      <c r="G38" s="49"/>
      <c r="H38" s="49"/>
      <c r="I38" s="355"/>
      <c r="J38" s="191"/>
      <c r="K38" s="266"/>
      <c r="L38" s="266"/>
      <c r="M38" s="313"/>
      <c r="N38" s="314"/>
      <c r="O38" s="315"/>
      <c r="P38" s="315"/>
      <c r="Q38" s="315"/>
      <c r="R38" s="315"/>
      <c r="S38" s="266"/>
      <c r="T38" s="266"/>
      <c r="U38" s="266"/>
      <c r="V38" s="466"/>
      <c r="W38" s="457"/>
      <c r="X38" s="36"/>
      <c r="Y38" s="262"/>
      <c r="Z38" s="263"/>
      <c r="AA38" s="263"/>
    </row>
    <row r="39" spans="1:27" ht="29.4" hidden="1" customHeight="1" thickBot="1" x14ac:dyDescent="0.35">
      <c r="A39" s="452"/>
      <c r="B39" s="431"/>
      <c r="C39" s="431"/>
      <c r="D39" s="460"/>
      <c r="E39" s="312"/>
      <c r="F39" s="292"/>
      <c r="G39" s="290"/>
      <c r="H39" s="290"/>
      <c r="I39" s="355"/>
      <c r="J39" s="191"/>
      <c r="K39" s="266"/>
      <c r="L39" s="266"/>
      <c r="M39" s="313"/>
      <c r="N39" s="314"/>
      <c r="O39" s="315"/>
      <c r="P39" s="315"/>
      <c r="Q39" s="315"/>
      <c r="R39" s="315"/>
      <c r="S39" s="266"/>
      <c r="T39" s="266"/>
      <c r="U39" s="266"/>
      <c r="V39" s="431"/>
      <c r="W39" s="372"/>
      <c r="X39" s="36"/>
      <c r="Y39" s="262"/>
      <c r="Z39" s="263"/>
      <c r="AA39" s="263"/>
    </row>
    <row r="40" spans="1:27" ht="29.4" hidden="1" customHeight="1" thickBot="1" x14ac:dyDescent="0.35">
      <c r="A40" s="452"/>
      <c r="B40" s="431"/>
      <c r="C40" s="431"/>
      <c r="D40" s="460"/>
      <c r="E40" s="312"/>
      <c r="F40" s="292"/>
      <c r="G40" s="290"/>
      <c r="H40" s="290"/>
      <c r="I40" s="355"/>
      <c r="J40" s="191"/>
      <c r="K40" s="266"/>
      <c r="L40" s="266"/>
      <c r="M40" s="313"/>
      <c r="N40" s="314"/>
      <c r="O40" s="315"/>
      <c r="P40" s="315"/>
      <c r="Q40" s="315"/>
      <c r="R40" s="315"/>
      <c r="S40" s="266"/>
      <c r="T40" s="266"/>
      <c r="U40" s="266"/>
      <c r="V40" s="431"/>
      <c r="W40" s="372"/>
      <c r="X40" s="36"/>
      <c r="Y40" s="262"/>
      <c r="Z40" s="263"/>
      <c r="AA40" s="263"/>
    </row>
    <row r="41" spans="1:27" ht="29.4" hidden="1" customHeight="1" thickBot="1" x14ac:dyDescent="0.35">
      <c r="A41" s="452"/>
      <c r="B41" s="431"/>
      <c r="C41" s="431"/>
      <c r="D41" s="460"/>
      <c r="E41" s="312"/>
      <c r="F41" s="293"/>
      <c r="G41" s="191"/>
      <c r="H41" s="191"/>
      <c r="I41" s="355"/>
      <c r="J41" s="191"/>
      <c r="K41" s="266"/>
      <c r="L41" s="266"/>
      <c r="M41" s="313"/>
      <c r="N41" s="314"/>
      <c r="O41" s="315"/>
      <c r="P41" s="315"/>
      <c r="Q41" s="315"/>
      <c r="R41" s="315"/>
      <c r="S41" s="266"/>
      <c r="T41" s="266"/>
      <c r="U41" s="266"/>
      <c r="V41" s="431"/>
      <c r="W41" s="372"/>
      <c r="X41" s="36"/>
      <c r="Y41" s="262"/>
      <c r="Z41" s="263"/>
      <c r="AA41" s="263"/>
    </row>
    <row r="42" spans="1:27" ht="29.4" hidden="1" customHeight="1" thickBot="1" x14ac:dyDescent="0.35">
      <c r="A42" s="452"/>
      <c r="B42" s="431"/>
      <c r="C42" s="431"/>
      <c r="D42" s="460"/>
      <c r="E42" s="312"/>
      <c r="F42" s="293"/>
      <c r="G42" s="191"/>
      <c r="H42" s="191"/>
      <c r="I42" s="355"/>
      <c r="J42" s="191"/>
      <c r="K42" s="266"/>
      <c r="L42" s="266"/>
      <c r="M42" s="313"/>
      <c r="N42" s="314"/>
      <c r="O42" s="315"/>
      <c r="P42" s="315"/>
      <c r="Q42" s="315"/>
      <c r="R42" s="315"/>
      <c r="S42" s="266"/>
      <c r="T42" s="266"/>
      <c r="U42" s="266"/>
      <c r="V42" s="431"/>
      <c r="W42" s="372"/>
      <c r="X42" s="36"/>
      <c r="Y42" s="262"/>
      <c r="Z42" s="263"/>
      <c r="AA42" s="263"/>
    </row>
    <row r="43" spans="1:27" ht="29.4" hidden="1" customHeight="1" thickBot="1" x14ac:dyDescent="0.35">
      <c r="A43" s="453"/>
      <c r="B43" s="366"/>
      <c r="C43" s="366"/>
      <c r="D43" s="461"/>
      <c r="E43" s="316"/>
      <c r="F43" s="296"/>
      <c r="G43" s="192"/>
      <c r="H43" s="192"/>
      <c r="I43" s="355"/>
      <c r="J43" s="191"/>
      <c r="K43" s="266"/>
      <c r="L43" s="266"/>
      <c r="M43" s="313"/>
      <c r="N43" s="314"/>
      <c r="O43" s="315"/>
      <c r="P43" s="315"/>
      <c r="Q43" s="315"/>
      <c r="R43" s="315"/>
      <c r="S43" s="266"/>
      <c r="T43" s="266"/>
      <c r="U43" s="266"/>
      <c r="V43" s="366"/>
      <c r="W43" s="373"/>
      <c r="X43" s="36"/>
    </row>
    <row r="44" spans="1:27" ht="29.4" hidden="1" customHeight="1" thickBot="1" x14ac:dyDescent="0.35">
      <c r="A44" s="462"/>
      <c r="B44" s="458"/>
      <c r="C44" s="463"/>
      <c r="D44" s="459"/>
      <c r="E44" s="317"/>
      <c r="F44" s="294"/>
      <c r="G44" s="49"/>
      <c r="H44" s="49"/>
      <c r="I44" s="355"/>
      <c r="J44" s="191"/>
      <c r="K44" s="266"/>
      <c r="L44" s="266"/>
      <c r="M44" s="313"/>
      <c r="N44" s="314"/>
      <c r="O44" s="315"/>
      <c r="P44" s="315"/>
      <c r="Q44" s="315"/>
      <c r="R44" s="315"/>
      <c r="S44" s="266"/>
      <c r="T44" s="266"/>
      <c r="U44" s="266"/>
      <c r="V44" s="466"/>
      <c r="W44" s="457"/>
      <c r="X44" s="36"/>
      <c r="Y44" s="262"/>
      <c r="Z44" s="263"/>
      <c r="AA44" s="263"/>
    </row>
    <row r="45" spans="1:27" ht="29.4" hidden="1" customHeight="1" thickBot="1" x14ac:dyDescent="0.35">
      <c r="A45" s="452"/>
      <c r="B45" s="431"/>
      <c r="C45" s="431"/>
      <c r="D45" s="460"/>
      <c r="E45" s="312"/>
      <c r="F45" s="293"/>
      <c r="G45" s="191"/>
      <c r="H45" s="191"/>
      <c r="I45" s="355"/>
      <c r="J45" s="191"/>
      <c r="K45" s="266"/>
      <c r="L45" s="266"/>
      <c r="M45" s="313"/>
      <c r="N45" s="314"/>
      <c r="O45" s="315"/>
      <c r="P45" s="315"/>
      <c r="Q45" s="315"/>
      <c r="R45" s="315"/>
      <c r="S45" s="266"/>
      <c r="T45" s="266"/>
      <c r="U45" s="266"/>
      <c r="V45" s="431"/>
      <c r="W45" s="372"/>
      <c r="X45" s="36"/>
      <c r="Y45" s="262"/>
      <c r="Z45" s="263"/>
      <c r="AA45" s="263"/>
    </row>
    <row r="46" spans="1:27" ht="29.4" hidden="1" customHeight="1" thickBot="1" x14ac:dyDescent="0.35">
      <c r="A46" s="452"/>
      <c r="B46" s="431"/>
      <c r="C46" s="431"/>
      <c r="D46" s="460"/>
      <c r="E46" s="312"/>
      <c r="F46" s="293"/>
      <c r="G46" s="191"/>
      <c r="H46" s="191"/>
      <c r="I46" s="355"/>
      <c r="J46" s="191"/>
      <c r="K46" s="266"/>
      <c r="L46" s="266"/>
      <c r="M46" s="313"/>
      <c r="N46" s="314"/>
      <c r="O46" s="315"/>
      <c r="P46" s="315"/>
      <c r="Q46" s="315"/>
      <c r="R46" s="315"/>
      <c r="S46" s="266"/>
      <c r="T46" s="266"/>
      <c r="U46" s="266"/>
      <c r="V46" s="431"/>
      <c r="W46" s="372"/>
      <c r="X46" s="36"/>
      <c r="Y46" s="262"/>
      <c r="Z46" s="263"/>
      <c r="AA46" s="263"/>
    </row>
    <row r="47" spans="1:27" ht="29.4" hidden="1" customHeight="1" thickBot="1" x14ac:dyDescent="0.35">
      <c r="A47" s="452"/>
      <c r="B47" s="431"/>
      <c r="C47" s="431"/>
      <c r="D47" s="460"/>
      <c r="E47" s="312"/>
      <c r="F47" s="293"/>
      <c r="G47" s="191"/>
      <c r="H47" s="191"/>
      <c r="I47" s="355"/>
      <c r="J47" s="191"/>
      <c r="K47" s="266"/>
      <c r="L47" s="266"/>
      <c r="M47" s="313"/>
      <c r="N47" s="314"/>
      <c r="O47" s="315"/>
      <c r="P47" s="315"/>
      <c r="Q47" s="315"/>
      <c r="R47" s="315"/>
      <c r="S47" s="266"/>
      <c r="T47" s="266"/>
      <c r="U47" s="266"/>
      <c r="V47" s="431"/>
      <c r="W47" s="372"/>
      <c r="X47" s="36"/>
      <c r="Y47" s="262"/>
      <c r="Z47" s="263"/>
      <c r="AA47" s="263"/>
    </row>
    <row r="48" spans="1:27" ht="29.4" hidden="1" customHeight="1" thickBot="1" x14ac:dyDescent="0.35">
      <c r="A48" s="452"/>
      <c r="B48" s="431"/>
      <c r="C48" s="431"/>
      <c r="D48" s="460"/>
      <c r="E48" s="312"/>
      <c r="F48" s="293"/>
      <c r="G48" s="191"/>
      <c r="H48" s="191"/>
      <c r="I48" s="355"/>
      <c r="J48" s="191"/>
      <c r="K48" s="266"/>
      <c r="L48" s="266"/>
      <c r="M48" s="313"/>
      <c r="N48" s="314"/>
      <c r="O48" s="315"/>
      <c r="P48" s="315"/>
      <c r="Q48" s="315"/>
      <c r="R48" s="315"/>
      <c r="S48" s="266"/>
      <c r="T48" s="266"/>
      <c r="U48" s="266"/>
      <c r="V48" s="431"/>
      <c r="W48" s="372"/>
      <c r="X48" s="36"/>
      <c r="Y48" s="262"/>
      <c r="Z48" s="263"/>
      <c r="AA48" s="263"/>
    </row>
    <row r="49" spans="1:27" ht="29.4" hidden="1" customHeight="1" thickBot="1" x14ac:dyDescent="0.35">
      <c r="A49" s="453"/>
      <c r="B49" s="366"/>
      <c r="C49" s="366"/>
      <c r="D49" s="461"/>
      <c r="E49" s="316"/>
      <c r="F49" s="296"/>
      <c r="G49" s="192"/>
      <c r="H49" s="192"/>
      <c r="I49" s="355"/>
      <c r="J49" s="191"/>
      <c r="K49" s="266"/>
      <c r="L49" s="266"/>
      <c r="M49" s="313"/>
      <c r="N49" s="314"/>
      <c r="O49" s="315"/>
      <c r="P49" s="315"/>
      <c r="Q49" s="315"/>
      <c r="R49" s="315"/>
      <c r="S49" s="266"/>
      <c r="T49" s="266"/>
      <c r="U49" s="266"/>
      <c r="V49" s="366"/>
      <c r="W49" s="373"/>
      <c r="X49" s="36"/>
    </row>
    <row r="50" spans="1:27" ht="29.4" hidden="1" customHeight="1" thickBot="1" x14ac:dyDescent="0.35">
      <c r="A50" s="462"/>
      <c r="B50" s="458"/>
      <c r="C50" s="463"/>
      <c r="D50" s="459"/>
      <c r="E50" s="317"/>
      <c r="F50" s="294"/>
      <c r="G50" s="49"/>
      <c r="H50" s="49"/>
      <c r="I50" s="355"/>
      <c r="J50" s="191"/>
      <c r="K50" s="266"/>
      <c r="L50" s="266"/>
      <c r="M50" s="313"/>
      <c r="N50" s="314"/>
      <c r="O50" s="315"/>
      <c r="P50" s="315"/>
      <c r="Q50" s="315"/>
      <c r="R50" s="315"/>
      <c r="S50" s="266"/>
      <c r="T50" s="266"/>
      <c r="U50" s="266"/>
      <c r="V50" s="466"/>
      <c r="W50" s="457"/>
      <c r="X50" s="36"/>
      <c r="Y50" s="262"/>
      <c r="Z50" s="263"/>
      <c r="AA50" s="263"/>
    </row>
    <row r="51" spans="1:27" ht="29.4" hidden="1" customHeight="1" thickBot="1" x14ac:dyDescent="0.35">
      <c r="A51" s="452"/>
      <c r="B51" s="431"/>
      <c r="C51" s="431"/>
      <c r="D51" s="460"/>
      <c r="E51" s="312"/>
      <c r="F51" s="293"/>
      <c r="G51" s="191"/>
      <c r="H51" s="191"/>
      <c r="I51" s="355"/>
      <c r="J51" s="191"/>
      <c r="K51" s="266"/>
      <c r="L51" s="266"/>
      <c r="M51" s="313"/>
      <c r="N51" s="314"/>
      <c r="O51" s="315"/>
      <c r="P51" s="315"/>
      <c r="Q51" s="315"/>
      <c r="R51" s="315"/>
      <c r="S51" s="266"/>
      <c r="T51" s="266"/>
      <c r="U51" s="266"/>
      <c r="V51" s="431"/>
      <c r="W51" s="372"/>
      <c r="X51" s="36"/>
      <c r="Y51" s="262"/>
      <c r="Z51" s="263"/>
      <c r="AA51" s="263"/>
    </row>
    <row r="52" spans="1:27" ht="29.4" hidden="1" customHeight="1" thickBot="1" x14ac:dyDescent="0.35">
      <c r="A52" s="452"/>
      <c r="B52" s="431"/>
      <c r="C52" s="431"/>
      <c r="D52" s="460"/>
      <c r="E52" s="312"/>
      <c r="F52" s="293"/>
      <c r="G52" s="191"/>
      <c r="H52" s="191"/>
      <c r="I52" s="355"/>
      <c r="J52" s="191"/>
      <c r="K52" s="266"/>
      <c r="L52" s="266"/>
      <c r="M52" s="313"/>
      <c r="N52" s="314"/>
      <c r="O52" s="315"/>
      <c r="P52" s="315"/>
      <c r="Q52" s="315"/>
      <c r="R52" s="315"/>
      <c r="S52" s="266"/>
      <c r="T52" s="266"/>
      <c r="U52" s="266"/>
      <c r="V52" s="431"/>
      <c r="W52" s="372"/>
      <c r="X52" s="36"/>
      <c r="Y52" s="262"/>
      <c r="Z52" s="263"/>
      <c r="AA52" s="263"/>
    </row>
    <row r="53" spans="1:27" ht="29.4" hidden="1" customHeight="1" thickBot="1" x14ac:dyDescent="0.35">
      <c r="A53" s="452"/>
      <c r="B53" s="431"/>
      <c r="C53" s="431"/>
      <c r="D53" s="460"/>
      <c r="E53" s="312"/>
      <c r="F53" s="293"/>
      <c r="G53" s="191"/>
      <c r="H53" s="191"/>
      <c r="I53" s="355"/>
      <c r="J53" s="191"/>
      <c r="K53" s="266"/>
      <c r="L53" s="266"/>
      <c r="M53" s="313"/>
      <c r="N53" s="314"/>
      <c r="O53" s="315"/>
      <c r="P53" s="315"/>
      <c r="Q53" s="315"/>
      <c r="R53" s="315"/>
      <c r="S53" s="266"/>
      <c r="T53" s="266"/>
      <c r="U53" s="266"/>
      <c r="V53" s="431"/>
      <c r="W53" s="372"/>
      <c r="X53" s="36"/>
      <c r="Y53" s="262"/>
      <c r="Z53" s="263"/>
      <c r="AA53" s="263"/>
    </row>
    <row r="54" spans="1:27" ht="29.4" hidden="1" customHeight="1" thickBot="1" x14ac:dyDescent="0.35">
      <c r="A54" s="452"/>
      <c r="B54" s="431"/>
      <c r="C54" s="431"/>
      <c r="D54" s="460"/>
      <c r="E54" s="312"/>
      <c r="F54" s="293"/>
      <c r="G54" s="191"/>
      <c r="H54" s="191"/>
      <c r="I54" s="355"/>
      <c r="J54" s="191"/>
      <c r="K54" s="266"/>
      <c r="L54" s="266"/>
      <c r="M54" s="313"/>
      <c r="N54" s="314"/>
      <c r="O54" s="315"/>
      <c r="P54" s="315"/>
      <c r="Q54" s="315"/>
      <c r="R54" s="315"/>
      <c r="S54" s="266"/>
      <c r="T54" s="266"/>
      <c r="U54" s="266"/>
      <c r="V54" s="431"/>
      <c r="W54" s="372"/>
      <c r="X54" s="36"/>
      <c r="Y54" s="262"/>
      <c r="Z54" s="263"/>
      <c r="AA54" s="263"/>
    </row>
    <row r="55" spans="1:27" ht="29.4" hidden="1" customHeight="1" thickBot="1" x14ac:dyDescent="0.35">
      <c r="A55" s="453"/>
      <c r="B55" s="366"/>
      <c r="C55" s="366"/>
      <c r="D55" s="461"/>
      <c r="E55" s="316"/>
      <c r="F55" s="296"/>
      <c r="G55" s="192"/>
      <c r="H55" s="192"/>
      <c r="I55" s="355"/>
      <c r="J55" s="191"/>
      <c r="K55" s="266"/>
      <c r="L55" s="266"/>
      <c r="M55" s="313"/>
      <c r="N55" s="314"/>
      <c r="O55" s="315"/>
      <c r="P55" s="315"/>
      <c r="Q55" s="315"/>
      <c r="R55" s="315"/>
      <c r="S55" s="266"/>
      <c r="T55" s="266"/>
      <c r="U55" s="266"/>
      <c r="V55" s="366"/>
      <c r="W55" s="373"/>
      <c r="X55" s="36"/>
    </row>
    <row r="56" spans="1:27" ht="29.4" hidden="1" customHeight="1" thickBot="1" x14ac:dyDescent="0.35">
      <c r="A56" s="462"/>
      <c r="B56" s="458"/>
      <c r="C56" s="463"/>
      <c r="D56" s="459"/>
      <c r="E56" s="317"/>
      <c r="F56" s="294"/>
      <c r="G56" s="49"/>
      <c r="H56" s="49"/>
      <c r="I56" s="355"/>
      <c r="J56" s="191"/>
      <c r="K56" s="266"/>
      <c r="L56" s="266"/>
      <c r="M56" s="313"/>
      <c r="N56" s="314"/>
      <c r="O56" s="315"/>
      <c r="P56" s="315"/>
      <c r="Q56" s="315"/>
      <c r="R56" s="315"/>
      <c r="S56" s="266"/>
      <c r="T56" s="266"/>
      <c r="U56" s="266"/>
      <c r="V56" s="466"/>
      <c r="W56" s="457"/>
      <c r="X56" s="36"/>
      <c r="Y56" s="262"/>
      <c r="Z56" s="263"/>
      <c r="AA56" s="263"/>
    </row>
    <row r="57" spans="1:27" ht="29.4" hidden="1" customHeight="1" thickBot="1" x14ac:dyDescent="0.35">
      <c r="A57" s="452"/>
      <c r="B57" s="431"/>
      <c r="C57" s="431"/>
      <c r="D57" s="460"/>
      <c r="E57" s="312"/>
      <c r="F57" s="293"/>
      <c r="G57" s="191"/>
      <c r="H57" s="191"/>
      <c r="I57" s="355"/>
      <c r="J57" s="191"/>
      <c r="K57" s="266"/>
      <c r="L57" s="266"/>
      <c r="M57" s="313"/>
      <c r="N57" s="314"/>
      <c r="O57" s="315"/>
      <c r="P57" s="315"/>
      <c r="Q57" s="315"/>
      <c r="R57" s="315"/>
      <c r="S57" s="266"/>
      <c r="T57" s="266"/>
      <c r="U57" s="266"/>
      <c r="V57" s="431"/>
      <c r="W57" s="372"/>
      <c r="X57" s="36"/>
      <c r="Y57" s="262"/>
      <c r="Z57" s="263"/>
      <c r="AA57" s="263"/>
    </row>
    <row r="58" spans="1:27" ht="29.4" hidden="1" customHeight="1" thickBot="1" x14ac:dyDescent="0.35">
      <c r="A58" s="452"/>
      <c r="B58" s="431"/>
      <c r="C58" s="431"/>
      <c r="D58" s="460"/>
      <c r="E58" s="312"/>
      <c r="F58" s="293"/>
      <c r="G58" s="191"/>
      <c r="H58" s="191"/>
      <c r="I58" s="355"/>
      <c r="J58" s="191"/>
      <c r="K58" s="266"/>
      <c r="L58" s="266"/>
      <c r="M58" s="313"/>
      <c r="N58" s="314"/>
      <c r="O58" s="315"/>
      <c r="P58" s="315"/>
      <c r="Q58" s="315"/>
      <c r="R58" s="315"/>
      <c r="S58" s="266"/>
      <c r="T58" s="266"/>
      <c r="U58" s="266"/>
      <c r="V58" s="431"/>
      <c r="W58" s="372"/>
      <c r="X58" s="36"/>
      <c r="Y58" s="262"/>
      <c r="Z58" s="263"/>
      <c r="AA58" s="263"/>
    </row>
    <row r="59" spans="1:27" ht="29.4" hidden="1" customHeight="1" thickBot="1" x14ac:dyDescent="0.35">
      <c r="A59" s="452"/>
      <c r="B59" s="431"/>
      <c r="C59" s="431"/>
      <c r="D59" s="460"/>
      <c r="E59" s="312"/>
      <c r="F59" s="293"/>
      <c r="G59" s="191"/>
      <c r="H59" s="191"/>
      <c r="I59" s="355"/>
      <c r="J59" s="191"/>
      <c r="K59" s="266"/>
      <c r="L59" s="266"/>
      <c r="M59" s="313"/>
      <c r="N59" s="314"/>
      <c r="O59" s="315"/>
      <c r="P59" s="315"/>
      <c r="Q59" s="315"/>
      <c r="R59" s="315"/>
      <c r="S59" s="266"/>
      <c r="T59" s="266"/>
      <c r="U59" s="266"/>
      <c r="V59" s="431"/>
      <c r="W59" s="372"/>
      <c r="X59" s="36"/>
      <c r="Y59" s="262"/>
      <c r="Z59" s="263"/>
      <c r="AA59" s="263"/>
    </row>
    <row r="60" spans="1:27" ht="29.4" hidden="1" customHeight="1" thickBot="1" x14ac:dyDescent="0.35">
      <c r="A60" s="452"/>
      <c r="B60" s="431"/>
      <c r="C60" s="431"/>
      <c r="D60" s="460"/>
      <c r="E60" s="312"/>
      <c r="F60" s="293"/>
      <c r="G60" s="191"/>
      <c r="H60" s="191"/>
      <c r="I60" s="355"/>
      <c r="J60" s="191"/>
      <c r="K60" s="266"/>
      <c r="L60" s="266"/>
      <c r="M60" s="313"/>
      <c r="N60" s="314"/>
      <c r="O60" s="315"/>
      <c r="P60" s="315"/>
      <c r="Q60" s="315"/>
      <c r="R60" s="315"/>
      <c r="S60" s="266"/>
      <c r="T60" s="266"/>
      <c r="U60" s="266"/>
      <c r="V60" s="431"/>
      <c r="W60" s="372"/>
      <c r="X60" s="36"/>
      <c r="Y60" s="262"/>
      <c r="Z60" s="263"/>
      <c r="AA60" s="263"/>
    </row>
    <row r="61" spans="1:27" ht="29.4" hidden="1" customHeight="1" thickBot="1" x14ac:dyDescent="0.35">
      <c r="A61" s="453"/>
      <c r="B61" s="366"/>
      <c r="C61" s="366"/>
      <c r="D61" s="461"/>
      <c r="E61" s="316"/>
      <c r="F61" s="296"/>
      <c r="G61" s="192"/>
      <c r="H61" s="192"/>
      <c r="I61" s="355"/>
      <c r="J61" s="191"/>
      <c r="K61" s="266"/>
      <c r="L61" s="266"/>
      <c r="M61" s="313"/>
      <c r="N61" s="314"/>
      <c r="O61" s="315"/>
      <c r="P61" s="315"/>
      <c r="Q61" s="315"/>
      <c r="R61" s="315"/>
      <c r="S61" s="266"/>
      <c r="T61" s="266"/>
      <c r="U61" s="266"/>
      <c r="V61" s="366"/>
      <c r="W61" s="373"/>
      <c r="X61" s="36"/>
    </row>
    <row r="62" spans="1:27" ht="29.4" hidden="1" customHeight="1" thickBot="1" x14ac:dyDescent="0.35">
      <c r="A62" s="462"/>
      <c r="B62" s="458"/>
      <c r="C62" s="463"/>
      <c r="D62" s="459"/>
      <c r="E62" s="317"/>
      <c r="F62" s="294"/>
      <c r="G62" s="49"/>
      <c r="H62" s="49"/>
      <c r="I62" s="355"/>
      <c r="J62" s="191"/>
      <c r="K62" s="266"/>
      <c r="L62" s="266"/>
      <c r="M62" s="313"/>
      <c r="N62" s="314"/>
      <c r="O62" s="315"/>
      <c r="P62" s="315"/>
      <c r="Q62" s="315"/>
      <c r="R62" s="315"/>
      <c r="S62" s="266"/>
      <c r="T62" s="266"/>
      <c r="U62" s="266"/>
      <c r="V62" s="466"/>
      <c r="W62" s="457"/>
      <c r="X62" s="36"/>
      <c r="Y62" s="262"/>
      <c r="Z62" s="263"/>
      <c r="AA62" s="263"/>
    </row>
    <row r="63" spans="1:27" ht="29.4" hidden="1" customHeight="1" thickBot="1" x14ac:dyDescent="0.35">
      <c r="A63" s="452"/>
      <c r="B63" s="431"/>
      <c r="C63" s="431"/>
      <c r="D63" s="460"/>
      <c r="E63" s="312"/>
      <c r="F63" s="293"/>
      <c r="G63" s="191"/>
      <c r="H63" s="191"/>
      <c r="I63" s="355"/>
      <c r="J63" s="191"/>
      <c r="K63" s="266"/>
      <c r="L63" s="266"/>
      <c r="M63" s="313"/>
      <c r="N63" s="314"/>
      <c r="O63" s="315"/>
      <c r="P63" s="315"/>
      <c r="Q63" s="315"/>
      <c r="R63" s="315"/>
      <c r="S63" s="266"/>
      <c r="T63" s="266"/>
      <c r="U63" s="266"/>
      <c r="V63" s="431"/>
      <c r="W63" s="372"/>
      <c r="X63" s="36"/>
      <c r="Y63" s="262"/>
      <c r="Z63" s="263"/>
      <c r="AA63" s="263"/>
    </row>
    <row r="64" spans="1:27" ht="29.4" hidden="1" customHeight="1" thickBot="1" x14ac:dyDescent="0.35">
      <c r="A64" s="452"/>
      <c r="B64" s="431"/>
      <c r="C64" s="431"/>
      <c r="D64" s="460"/>
      <c r="E64" s="312"/>
      <c r="F64" s="293"/>
      <c r="G64" s="191"/>
      <c r="H64" s="191"/>
      <c r="I64" s="355"/>
      <c r="J64" s="191"/>
      <c r="K64" s="266"/>
      <c r="L64" s="266"/>
      <c r="M64" s="313"/>
      <c r="N64" s="314"/>
      <c r="O64" s="315"/>
      <c r="P64" s="315"/>
      <c r="Q64" s="315"/>
      <c r="R64" s="315"/>
      <c r="S64" s="266"/>
      <c r="T64" s="266"/>
      <c r="U64" s="266"/>
      <c r="V64" s="431"/>
      <c r="W64" s="372"/>
      <c r="X64" s="36"/>
      <c r="Y64" s="262"/>
      <c r="Z64" s="263"/>
      <c r="AA64" s="263"/>
    </row>
    <row r="65" spans="1:27" ht="29.4" hidden="1" customHeight="1" thickBot="1" x14ac:dyDescent="0.35">
      <c r="A65" s="452"/>
      <c r="B65" s="431"/>
      <c r="C65" s="431"/>
      <c r="D65" s="460"/>
      <c r="E65" s="312"/>
      <c r="F65" s="293"/>
      <c r="G65" s="191"/>
      <c r="H65" s="191"/>
      <c r="I65" s="355"/>
      <c r="J65" s="191"/>
      <c r="K65" s="266"/>
      <c r="L65" s="266"/>
      <c r="M65" s="313"/>
      <c r="N65" s="314"/>
      <c r="O65" s="315"/>
      <c r="P65" s="315"/>
      <c r="Q65" s="315"/>
      <c r="R65" s="315"/>
      <c r="S65" s="266"/>
      <c r="T65" s="266"/>
      <c r="U65" s="266"/>
      <c r="V65" s="431"/>
      <c r="W65" s="372"/>
      <c r="X65" s="36"/>
      <c r="Y65" s="262"/>
      <c r="Z65" s="263"/>
      <c r="AA65" s="263"/>
    </row>
    <row r="66" spans="1:27" ht="29.4" hidden="1" customHeight="1" thickBot="1" x14ac:dyDescent="0.35">
      <c r="A66" s="452"/>
      <c r="B66" s="431"/>
      <c r="C66" s="431"/>
      <c r="D66" s="460"/>
      <c r="E66" s="312"/>
      <c r="F66" s="293"/>
      <c r="G66" s="191"/>
      <c r="H66" s="191"/>
      <c r="I66" s="355"/>
      <c r="J66" s="191"/>
      <c r="K66" s="266"/>
      <c r="L66" s="266"/>
      <c r="M66" s="313"/>
      <c r="N66" s="314"/>
      <c r="O66" s="315"/>
      <c r="P66" s="315"/>
      <c r="Q66" s="315"/>
      <c r="R66" s="315"/>
      <c r="S66" s="266"/>
      <c r="T66" s="266"/>
      <c r="U66" s="266"/>
      <c r="V66" s="431"/>
      <c r="W66" s="372"/>
      <c r="X66" s="36"/>
      <c r="Y66" s="262"/>
      <c r="Z66" s="263"/>
      <c r="AA66" s="263"/>
    </row>
    <row r="67" spans="1:27" ht="29.4" hidden="1" customHeight="1" thickBot="1" x14ac:dyDescent="0.35">
      <c r="A67" s="453"/>
      <c r="B67" s="366"/>
      <c r="C67" s="366"/>
      <c r="D67" s="461"/>
      <c r="E67" s="316"/>
      <c r="F67" s="296"/>
      <c r="G67" s="192"/>
      <c r="H67" s="192"/>
      <c r="I67" s="355"/>
      <c r="J67" s="191"/>
      <c r="K67" s="266"/>
      <c r="L67" s="266"/>
      <c r="M67" s="313"/>
      <c r="N67" s="314"/>
      <c r="O67" s="315"/>
      <c r="P67" s="315"/>
      <c r="Q67" s="315"/>
      <c r="R67" s="315"/>
      <c r="S67" s="266"/>
      <c r="T67" s="266"/>
      <c r="U67" s="266"/>
      <c r="V67" s="366"/>
      <c r="W67" s="373"/>
      <c r="X67" s="36"/>
    </row>
    <row r="68" spans="1:27" ht="29.4" hidden="1" customHeight="1" thickBot="1" x14ac:dyDescent="0.35">
      <c r="A68" s="462"/>
      <c r="B68" s="458"/>
      <c r="C68" s="463"/>
      <c r="D68" s="459"/>
      <c r="E68" s="317"/>
      <c r="F68" s="294"/>
      <c r="G68" s="49"/>
      <c r="H68" s="49"/>
      <c r="I68" s="355"/>
      <c r="J68" s="191"/>
      <c r="K68" s="266"/>
      <c r="L68" s="266"/>
      <c r="M68" s="313"/>
      <c r="N68" s="314"/>
      <c r="O68" s="315"/>
      <c r="P68" s="315"/>
      <c r="Q68" s="315"/>
      <c r="R68" s="315"/>
      <c r="S68" s="266"/>
      <c r="T68" s="266"/>
      <c r="U68" s="266"/>
      <c r="V68" s="466"/>
      <c r="W68" s="457"/>
      <c r="X68" s="36"/>
      <c r="Y68" s="262"/>
      <c r="Z68" s="263"/>
      <c r="AA68" s="263"/>
    </row>
    <row r="69" spans="1:27" ht="29.4" hidden="1" customHeight="1" thickBot="1" x14ac:dyDescent="0.35">
      <c r="A69" s="452"/>
      <c r="B69" s="431"/>
      <c r="C69" s="431"/>
      <c r="D69" s="460"/>
      <c r="E69" s="312"/>
      <c r="F69" s="292"/>
      <c r="G69" s="290"/>
      <c r="H69" s="290"/>
      <c r="I69" s="355"/>
      <c r="J69" s="191"/>
      <c r="K69" s="266"/>
      <c r="L69" s="266"/>
      <c r="M69" s="313"/>
      <c r="N69" s="314"/>
      <c r="O69" s="315"/>
      <c r="P69" s="315"/>
      <c r="Q69" s="315"/>
      <c r="R69" s="315"/>
      <c r="S69" s="266"/>
      <c r="T69" s="266"/>
      <c r="U69" s="266"/>
      <c r="V69" s="431"/>
      <c r="W69" s="372"/>
      <c r="X69" s="36"/>
      <c r="Y69" s="262"/>
      <c r="Z69" s="263"/>
      <c r="AA69" s="263"/>
    </row>
    <row r="70" spans="1:27" ht="29.4" hidden="1" customHeight="1" thickBot="1" x14ac:dyDescent="0.35">
      <c r="A70" s="452"/>
      <c r="B70" s="431"/>
      <c r="C70" s="431"/>
      <c r="D70" s="460"/>
      <c r="E70" s="312"/>
      <c r="F70" s="292"/>
      <c r="G70" s="290"/>
      <c r="H70" s="290"/>
      <c r="I70" s="355"/>
      <c r="J70" s="191"/>
      <c r="K70" s="266"/>
      <c r="L70" s="266"/>
      <c r="M70" s="313"/>
      <c r="N70" s="314"/>
      <c r="O70" s="315"/>
      <c r="P70" s="315"/>
      <c r="Q70" s="315"/>
      <c r="R70" s="315"/>
      <c r="S70" s="266"/>
      <c r="T70" s="266"/>
      <c r="U70" s="266"/>
      <c r="V70" s="431"/>
      <c r="W70" s="372"/>
      <c r="X70" s="36"/>
      <c r="Y70" s="262"/>
      <c r="Z70" s="263"/>
      <c r="AA70" s="263"/>
    </row>
    <row r="71" spans="1:27" ht="29.4" hidden="1" customHeight="1" thickBot="1" x14ac:dyDescent="0.35">
      <c r="A71" s="452"/>
      <c r="B71" s="431"/>
      <c r="C71" s="431"/>
      <c r="D71" s="460"/>
      <c r="E71" s="312"/>
      <c r="F71" s="293"/>
      <c r="G71" s="191"/>
      <c r="H71" s="191"/>
      <c r="I71" s="355"/>
      <c r="J71" s="191"/>
      <c r="K71" s="266"/>
      <c r="L71" s="266"/>
      <c r="M71" s="313"/>
      <c r="N71" s="314"/>
      <c r="O71" s="315"/>
      <c r="P71" s="315"/>
      <c r="Q71" s="315"/>
      <c r="R71" s="315"/>
      <c r="S71" s="266"/>
      <c r="T71" s="266"/>
      <c r="U71" s="266"/>
      <c r="V71" s="431"/>
      <c r="W71" s="372"/>
      <c r="X71" s="36"/>
      <c r="Y71" s="262"/>
      <c r="Z71" s="263"/>
      <c r="AA71" s="263"/>
    </row>
    <row r="72" spans="1:27" ht="29.4" hidden="1" customHeight="1" thickBot="1" x14ac:dyDescent="0.35">
      <c r="A72" s="452"/>
      <c r="B72" s="431"/>
      <c r="C72" s="431"/>
      <c r="D72" s="460"/>
      <c r="E72" s="312"/>
      <c r="F72" s="293"/>
      <c r="G72" s="191"/>
      <c r="H72" s="191"/>
      <c r="I72" s="355"/>
      <c r="J72" s="191"/>
      <c r="K72" s="266"/>
      <c r="L72" s="266"/>
      <c r="M72" s="313"/>
      <c r="N72" s="314"/>
      <c r="O72" s="315"/>
      <c r="P72" s="315"/>
      <c r="Q72" s="315"/>
      <c r="R72" s="315"/>
      <c r="S72" s="266"/>
      <c r="T72" s="266"/>
      <c r="U72" s="266"/>
      <c r="V72" s="431"/>
      <c r="W72" s="372"/>
      <c r="X72" s="36"/>
      <c r="Y72" s="262"/>
      <c r="Z72" s="263"/>
      <c r="AA72" s="263"/>
    </row>
    <row r="73" spans="1:27" ht="29.4" hidden="1" customHeight="1" thickBot="1" x14ac:dyDescent="0.35">
      <c r="A73" s="453"/>
      <c r="B73" s="366"/>
      <c r="C73" s="366"/>
      <c r="D73" s="461"/>
      <c r="E73" s="316"/>
      <c r="F73" s="296"/>
      <c r="G73" s="192"/>
      <c r="H73" s="192"/>
      <c r="I73" s="355"/>
      <c r="J73" s="191"/>
      <c r="K73" s="266"/>
      <c r="L73" s="266"/>
      <c r="M73" s="313"/>
      <c r="N73" s="314"/>
      <c r="O73" s="315"/>
      <c r="P73" s="315"/>
      <c r="Q73" s="315"/>
      <c r="R73" s="315"/>
      <c r="S73" s="266"/>
      <c r="T73" s="266"/>
      <c r="U73" s="266"/>
      <c r="V73" s="366"/>
      <c r="W73" s="373"/>
      <c r="X73" s="36"/>
    </row>
    <row r="74" spans="1:27" ht="29.4" hidden="1" customHeight="1" thickBot="1" x14ac:dyDescent="0.35">
      <c r="A74" s="462"/>
      <c r="B74" s="458"/>
      <c r="C74" s="463"/>
      <c r="D74" s="459"/>
      <c r="E74" s="317"/>
      <c r="F74" s="294"/>
      <c r="G74" s="49"/>
      <c r="H74" s="49"/>
      <c r="I74" s="355"/>
      <c r="J74" s="191"/>
      <c r="K74" s="266"/>
      <c r="L74" s="266"/>
      <c r="M74" s="313"/>
      <c r="N74" s="314"/>
      <c r="O74" s="315"/>
      <c r="P74" s="315"/>
      <c r="Q74" s="315"/>
      <c r="R74" s="315"/>
      <c r="S74" s="266"/>
      <c r="T74" s="266"/>
      <c r="U74" s="266"/>
      <c r="V74" s="466"/>
      <c r="W74" s="457"/>
      <c r="X74" s="36"/>
      <c r="Y74" s="262"/>
      <c r="Z74" s="263"/>
      <c r="AA74" s="263"/>
    </row>
    <row r="75" spans="1:27" ht="29.4" hidden="1" customHeight="1" thickBot="1" x14ac:dyDescent="0.35">
      <c r="A75" s="452"/>
      <c r="B75" s="431"/>
      <c r="C75" s="431"/>
      <c r="D75" s="460"/>
      <c r="E75" s="312"/>
      <c r="F75" s="293"/>
      <c r="G75" s="191"/>
      <c r="H75" s="191"/>
      <c r="I75" s="355"/>
      <c r="J75" s="191"/>
      <c r="K75" s="266"/>
      <c r="L75" s="266"/>
      <c r="M75" s="313"/>
      <c r="N75" s="314"/>
      <c r="O75" s="315"/>
      <c r="P75" s="315"/>
      <c r="Q75" s="315"/>
      <c r="R75" s="315"/>
      <c r="S75" s="266"/>
      <c r="T75" s="266"/>
      <c r="U75" s="266"/>
      <c r="V75" s="431"/>
      <c r="W75" s="372"/>
      <c r="X75" s="36"/>
      <c r="Y75" s="262"/>
      <c r="Z75" s="263"/>
      <c r="AA75" s="263"/>
    </row>
    <row r="76" spans="1:27" ht="29.4" hidden="1" customHeight="1" thickBot="1" x14ac:dyDescent="0.35">
      <c r="A76" s="452"/>
      <c r="B76" s="431"/>
      <c r="C76" s="431"/>
      <c r="D76" s="460"/>
      <c r="E76" s="312"/>
      <c r="F76" s="293"/>
      <c r="G76" s="191"/>
      <c r="H76" s="191"/>
      <c r="I76" s="355"/>
      <c r="J76" s="191"/>
      <c r="K76" s="266"/>
      <c r="L76" s="266"/>
      <c r="M76" s="313"/>
      <c r="N76" s="314"/>
      <c r="O76" s="315"/>
      <c r="P76" s="315"/>
      <c r="Q76" s="315"/>
      <c r="R76" s="315"/>
      <c r="S76" s="266"/>
      <c r="T76" s="266"/>
      <c r="U76" s="266"/>
      <c r="V76" s="431"/>
      <c r="W76" s="372"/>
      <c r="X76" s="36"/>
      <c r="Y76" s="262"/>
      <c r="Z76" s="263"/>
      <c r="AA76" s="263"/>
    </row>
    <row r="77" spans="1:27" ht="29.4" hidden="1" customHeight="1" thickBot="1" x14ac:dyDescent="0.35">
      <c r="A77" s="452"/>
      <c r="B77" s="431"/>
      <c r="C77" s="431"/>
      <c r="D77" s="460"/>
      <c r="E77" s="312"/>
      <c r="F77" s="293"/>
      <c r="G77" s="191"/>
      <c r="H77" s="191"/>
      <c r="I77" s="355"/>
      <c r="J77" s="191"/>
      <c r="K77" s="266"/>
      <c r="L77" s="266"/>
      <c r="M77" s="313"/>
      <c r="N77" s="314"/>
      <c r="O77" s="315"/>
      <c r="P77" s="315"/>
      <c r="Q77" s="315"/>
      <c r="R77" s="315"/>
      <c r="S77" s="266"/>
      <c r="T77" s="266"/>
      <c r="U77" s="266"/>
      <c r="V77" s="431"/>
      <c r="W77" s="372"/>
      <c r="X77" s="36"/>
      <c r="Y77" s="262"/>
      <c r="Z77" s="263"/>
      <c r="AA77" s="263"/>
    </row>
    <row r="78" spans="1:27" ht="29.4" hidden="1" customHeight="1" thickBot="1" x14ac:dyDescent="0.35">
      <c r="A78" s="452"/>
      <c r="B78" s="431"/>
      <c r="C78" s="431"/>
      <c r="D78" s="460"/>
      <c r="E78" s="312"/>
      <c r="F78" s="293"/>
      <c r="G78" s="191"/>
      <c r="H78" s="191"/>
      <c r="I78" s="355"/>
      <c r="J78" s="191"/>
      <c r="K78" s="266"/>
      <c r="L78" s="266"/>
      <c r="M78" s="313"/>
      <c r="N78" s="314"/>
      <c r="O78" s="315"/>
      <c r="P78" s="315"/>
      <c r="Q78" s="315"/>
      <c r="R78" s="315"/>
      <c r="S78" s="266"/>
      <c r="T78" s="266"/>
      <c r="U78" s="266"/>
      <c r="V78" s="431"/>
      <c r="W78" s="372"/>
      <c r="X78" s="36"/>
      <c r="Y78" s="262"/>
      <c r="Z78" s="263"/>
      <c r="AA78" s="263"/>
    </row>
    <row r="79" spans="1:27" ht="29.4" hidden="1" customHeight="1" thickBot="1" x14ac:dyDescent="0.35">
      <c r="A79" s="453"/>
      <c r="B79" s="366"/>
      <c r="C79" s="366"/>
      <c r="D79" s="461"/>
      <c r="E79" s="316"/>
      <c r="F79" s="296"/>
      <c r="G79" s="192"/>
      <c r="H79" s="192"/>
      <c r="I79" s="355"/>
      <c r="J79" s="191"/>
      <c r="K79" s="266"/>
      <c r="L79" s="266"/>
      <c r="M79" s="313"/>
      <c r="N79" s="314"/>
      <c r="O79" s="315"/>
      <c r="P79" s="315"/>
      <c r="Q79" s="315"/>
      <c r="R79" s="315"/>
      <c r="S79" s="266"/>
      <c r="T79" s="266"/>
      <c r="U79" s="266"/>
      <c r="V79" s="366"/>
      <c r="W79" s="373"/>
      <c r="X79" s="36"/>
    </row>
    <row r="80" spans="1:27" ht="29.4" hidden="1" customHeight="1" thickBot="1" x14ac:dyDescent="0.35">
      <c r="A80" s="462"/>
      <c r="B80" s="458"/>
      <c r="C80" s="463"/>
      <c r="D80" s="459"/>
      <c r="E80" s="317"/>
      <c r="F80" s="294"/>
      <c r="G80" s="49"/>
      <c r="H80" s="49"/>
      <c r="I80" s="355"/>
      <c r="J80" s="191"/>
      <c r="K80" s="266"/>
      <c r="L80" s="266"/>
      <c r="M80" s="313"/>
      <c r="N80" s="314"/>
      <c r="O80" s="315"/>
      <c r="P80" s="315"/>
      <c r="Q80" s="315"/>
      <c r="R80" s="315"/>
      <c r="S80" s="266"/>
      <c r="T80" s="266"/>
      <c r="U80" s="266"/>
      <c r="V80" s="466"/>
      <c r="W80" s="457"/>
      <c r="X80" s="36"/>
      <c r="Y80" s="262"/>
      <c r="Z80" s="263"/>
      <c r="AA80" s="263"/>
    </row>
    <row r="81" spans="1:27" ht="29.4" hidden="1" customHeight="1" thickBot="1" x14ac:dyDescent="0.35">
      <c r="A81" s="452"/>
      <c r="B81" s="431"/>
      <c r="C81" s="431"/>
      <c r="D81" s="460"/>
      <c r="E81" s="312"/>
      <c r="F81" s="293"/>
      <c r="G81" s="191"/>
      <c r="H81" s="191"/>
      <c r="I81" s="355"/>
      <c r="J81" s="191"/>
      <c r="K81" s="266"/>
      <c r="L81" s="266"/>
      <c r="M81" s="313"/>
      <c r="N81" s="314"/>
      <c r="O81" s="315"/>
      <c r="P81" s="315"/>
      <c r="Q81" s="315"/>
      <c r="R81" s="315"/>
      <c r="S81" s="266"/>
      <c r="T81" s="266"/>
      <c r="U81" s="266"/>
      <c r="V81" s="431"/>
      <c r="W81" s="372"/>
      <c r="X81" s="36"/>
      <c r="Y81" s="262"/>
      <c r="Z81" s="263"/>
      <c r="AA81" s="263"/>
    </row>
    <row r="82" spans="1:27" ht="29.4" hidden="1" customHeight="1" thickBot="1" x14ac:dyDescent="0.35">
      <c r="A82" s="452"/>
      <c r="B82" s="431"/>
      <c r="C82" s="431"/>
      <c r="D82" s="460"/>
      <c r="E82" s="312"/>
      <c r="F82" s="293"/>
      <c r="G82" s="191"/>
      <c r="H82" s="191"/>
      <c r="I82" s="355"/>
      <c r="J82" s="191"/>
      <c r="K82" s="266"/>
      <c r="L82" s="266"/>
      <c r="M82" s="313"/>
      <c r="N82" s="314"/>
      <c r="O82" s="315"/>
      <c r="P82" s="315"/>
      <c r="Q82" s="315"/>
      <c r="R82" s="315"/>
      <c r="S82" s="266"/>
      <c r="T82" s="266"/>
      <c r="U82" s="266"/>
      <c r="V82" s="431"/>
      <c r="W82" s="372"/>
      <c r="X82" s="36"/>
      <c r="Y82" s="262"/>
      <c r="Z82" s="263"/>
      <c r="AA82" s="263"/>
    </row>
    <row r="83" spans="1:27" ht="29.4" hidden="1" customHeight="1" thickBot="1" x14ac:dyDescent="0.35">
      <c r="A83" s="452"/>
      <c r="B83" s="431"/>
      <c r="C83" s="431"/>
      <c r="D83" s="460"/>
      <c r="E83" s="312"/>
      <c r="F83" s="293"/>
      <c r="G83" s="191"/>
      <c r="H83" s="191"/>
      <c r="I83" s="355"/>
      <c r="J83" s="191"/>
      <c r="K83" s="266"/>
      <c r="L83" s="266"/>
      <c r="M83" s="313"/>
      <c r="N83" s="314"/>
      <c r="O83" s="315"/>
      <c r="P83" s="315"/>
      <c r="Q83" s="315"/>
      <c r="R83" s="315"/>
      <c r="S83" s="266"/>
      <c r="T83" s="266"/>
      <c r="U83" s="266"/>
      <c r="V83" s="431"/>
      <c r="W83" s="372"/>
      <c r="X83" s="36"/>
      <c r="Y83" s="262"/>
      <c r="Z83" s="263"/>
      <c r="AA83" s="263"/>
    </row>
    <row r="84" spans="1:27" ht="29.4" hidden="1" customHeight="1" thickBot="1" x14ac:dyDescent="0.35">
      <c r="A84" s="452"/>
      <c r="B84" s="431"/>
      <c r="C84" s="431"/>
      <c r="D84" s="460"/>
      <c r="E84" s="312"/>
      <c r="F84" s="293"/>
      <c r="G84" s="191"/>
      <c r="H84" s="191"/>
      <c r="I84" s="355"/>
      <c r="J84" s="191"/>
      <c r="K84" s="266"/>
      <c r="L84" s="266"/>
      <c r="M84" s="313"/>
      <c r="N84" s="314"/>
      <c r="O84" s="315"/>
      <c r="P84" s="315"/>
      <c r="Q84" s="315"/>
      <c r="R84" s="315"/>
      <c r="S84" s="266"/>
      <c r="T84" s="266"/>
      <c r="U84" s="266"/>
      <c r="V84" s="431"/>
      <c r="W84" s="372"/>
      <c r="X84" s="36"/>
      <c r="Y84" s="262"/>
      <c r="Z84" s="263"/>
      <c r="AA84" s="263"/>
    </row>
    <row r="85" spans="1:27" ht="29.4" hidden="1" customHeight="1" thickBot="1" x14ac:dyDescent="0.35">
      <c r="A85" s="453"/>
      <c r="B85" s="366"/>
      <c r="C85" s="366"/>
      <c r="D85" s="461"/>
      <c r="E85" s="316"/>
      <c r="F85" s="296"/>
      <c r="G85" s="192"/>
      <c r="H85" s="192"/>
      <c r="I85" s="355"/>
      <c r="J85" s="191"/>
      <c r="K85" s="266"/>
      <c r="L85" s="266"/>
      <c r="M85" s="313"/>
      <c r="N85" s="314"/>
      <c r="O85" s="315"/>
      <c r="P85" s="315"/>
      <c r="Q85" s="315"/>
      <c r="R85" s="315"/>
      <c r="S85" s="266"/>
      <c r="T85" s="266"/>
      <c r="U85" s="266"/>
      <c r="V85" s="366"/>
      <c r="W85" s="373"/>
      <c r="X85" s="36"/>
    </row>
    <row r="86" spans="1:27" ht="29.4" hidden="1" customHeight="1" thickBot="1" x14ac:dyDescent="0.35">
      <c r="A86" s="462"/>
      <c r="B86" s="458"/>
      <c r="C86" s="463"/>
      <c r="D86" s="459"/>
      <c r="E86" s="317"/>
      <c r="F86" s="294"/>
      <c r="G86" s="49"/>
      <c r="H86" s="49"/>
      <c r="I86" s="355"/>
      <c r="J86" s="191"/>
      <c r="K86" s="266"/>
      <c r="L86" s="266"/>
      <c r="M86" s="313"/>
      <c r="N86" s="314"/>
      <c r="O86" s="315"/>
      <c r="P86" s="315"/>
      <c r="Q86" s="315"/>
      <c r="R86" s="315"/>
      <c r="S86" s="266"/>
      <c r="T86" s="266"/>
      <c r="U86" s="266"/>
      <c r="V86" s="466"/>
      <c r="W86" s="457"/>
      <c r="X86" s="36"/>
      <c r="Y86" s="262"/>
      <c r="Z86" s="263"/>
      <c r="AA86" s="263"/>
    </row>
    <row r="87" spans="1:27" ht="29.4" hidden="1" customHeight="1" thickBot="1" x14ac:dyDescent="0.35">
      <c r="A87" s="452"/>
      <c r="B87" s="431"/>
      <c r="C87" s="431"/>
      <c r="D87" s="460"/>
      <c r="E87" s="312"/>
      <c r="F87" s="293"/>
      <c r="G87" s="191"/>
      <c r="H87" s="191"/>
      <c r="I87" s="355"/>
      <c r="J87" s="191"/>
      <c r="K87" s="266"/>
      <c r="L87" s="266"/>
      <c r="M87" s="313"/>
      <c r="N87" s="314"/>
      <c r="O87" s="315"/>
      <c r="P87" s="315"/>
      <c r="Q87" s="315"/>
      <c r="R87" s="315"/>
      <c r="S87" s="266"/>
      <c r="T87" s="266"/>
      <c r="U87" s="266"/>
      <c r="V87" s="431"/>
      <c r="W87" s="372"/>
      <c r="X87" s="36"/>
      <c r="Y87" s="262"/>
      <c r="Z87" s="263"/>
      <c r="AA87" s="263"/>
    </row>
    <row r="88" spans="1:27" ht="29.4" hidden="1" customHeight="1" thickBot="1" x14ac:dyDescent="0.35">
      <c r="A88" s="452"/>
      <c r="B88" s="431"/>
      <c r="C88" s="431"/>
      <c r="D88" s="460"/>
      <c r="E88" s="312"/>
      <c r="F88" s="293"/>
      <c r="G88" s="191"/>
      <c r="H88" s="191"/>
      <c r="I88" s="355"/>
      <c r="J88" s="191"/>
      <c r="K88" s="266"/>
      <c r="L88" s="266"/>
      <c r="M88" s="313"/>
      <c r="N88" s="314"/>
      <c r="O88" s="315"/>
      <c r="P88" s="315"/>
      <c r="Q88" s="315"/>
      <c r="R88" s="315"/>
      <c r="S88" s="266"/>
      <c r="T88" s="266"/>
      <c r="U88" s="266"/>
      <c r="V88" s="431"/>
      <c r="W88" s="372"/>
      <c r="X88" s="36"/>
      <c r="Y88" s="262"/>
      <c r="Z88" s="263"/>
      <c r="AA88" s="263"/>
    </row>
    <row r="89" spans="1:27" ht="29.4" hidden="1" customHeight="1" thickBot="1" x14ac:dyDescent="0.35">
      <c r="A89" s="452"/>
      <c r="B89" s="431"/>
      <c r="C89" s="431"/>
      <c r="D89" s="460"/>
      <c r="E89" s="312"/>
      <c r="F89" s="293"/>
      <c r="G89" s="191"/>
      <c r="H89" s="191"/>
      <c r="I89" s="355"/>
      <c r="J89" s="191"/>
      <c r="K89" s="266"/>
      <c r="L89" s="266"/>
      <c r="M89" s="313"/>
      <c r="N89" s="314"/>
      <c r="O89" s="315"/>
      <c r="P89" s="315"/>
      <c r="Q89" s="315"/>
      <c r="R89" s="315"/>
      <c r="S89" s="266"/>
      <c r="T89" s="266"/>
      <c r="U89" s="266"/>
      <c r="V89" s="431"/>
      <c r="W89" s="372"/>
      <c r="X89" s="36"/>
      <c r="Y89" s="262"/>
      <c r="Z89" s="263"/>
      <c r="AA89" s="263"/>
    </row>
    <row r="90" spans="1:27" ht="29.4" hidden="1" customHeight="1" thickBot="1" x14ac:dyDescent="0.35">
      <c r="A90" s="452"/>
      <c r="B90" s="431"/>
      <c r="C90" s="431"/>
      <c r="D90" s="460"/>
      <c r="E90" s="312"/>
      <c r="F90" s="293"/>
      <c r="G90" s="191"/>
      <c r="H90" s="191"/>
      <c r="I90" s="355"/>
      <c r="J90" s="191"/>
      <c r="K90" s="266"/>
      <c r="L90" s="266"/>
      <c r="M90" s="313"/>
      <c r="N90" s="314"/>
      <c r="O90" s="315"/>
      <c r="P90" s="315"/>
      <c r="Q90" s="315"/>
      <c r="R90" s="315"/>
      <c r="S90" s="266"/>
      <c r="T90" s="266"/>
      <c r="U90" s="266"/>
      <c r="V90" s="431"/>
      <c r="W90" s="372"/>
      <c r="X90" s="36"/>
      <c r="Y90" s="262"/>
      <c r="Z90" s="263"/>
      <c r="AA90" s="263"/>
    </row>
    <row r="91" spans="1:27" ht="29.4" hidden="1" customHeight="1" thickBot="1" x14ac:dyDescent="0.35">
      <c r="A91" s="453"/>
      <c r="B91" s="366"/>
      <c r="C91" s="366"/>
      <c r="D91" s="461"/>
      <c r="E91" s="316"/>
      <c r="F91" s="296"/>
      <c r="G91" s="192"/>
      <c r="H91" s="192"/>
      <c r="I91" s="355"/>
      <c r="J91" s="191"/>
      <c r="K91" s="266"/>
      <c r="L91" s="266"/>
      <c r="M91" s="313"/>
      <c r="N91" s="314"/>
      <c r="O91" s="315"/>
      <c r="P91" s="315"/>
      <c r="Q91" s="315"/>
      <c r="R91" s="315"/>
      <c r="S91" s="266"/>
      <c r="T91" s="266"/>
      <c r="U91" s="266"/>
      <c r="V91" s="366"/>
      <c r="W91" s="373"/>
      <c r="X91" s="36"/>
    </row>
    <row r="92" spans="1:27" ht="29.4" hidden="1" customHeight="1" thickBot="1" x14ac:dyDescent="0.35">
      <c r="A92" s="462"/>
      <c r="B92" s="458"/>
      <c r="C92" s="463"/>
      <c r="D92" s="459"/>
      <c r="E92" s="317"/>
      <c r="F92" s="294"/>
      <c r="G92" s="49"/>
      <c r="H92" s="49"/>
      <c r="I92" s="355"/>
      <c r="J92" s="191"/>
      <c r="K92" s="266"/>
      <c r="L92" s="266"/>
      <c r="M92" s="313"/>
      <c r="N92" s="314"/>
      <c r="O92" s="315"/>
      <c r="P92" s="315"/>
      <c r="Q92" s="315"/>
      <c r="R92" s="315"/>
      <c r="S92" s="266"/>
      <c r="T92" s="266"/>
      <c r="U92" s="297"/>
      <c r="V92" s="466"/>
      <c r="W92" s="457"/>
      <c r="X92" s="36"/>
      <c r="Y92" s="262"/>
      <c r="Z92" s="263"/>
      <c r="AA92" s="263"/>
    </row>
    <row r="93" spans="1:27" ht="29.4" hidden="1" customHeight="1" thickBot="1" x14ac:dyDescent="0.35">
      <c r="A93" s="452"/>
      <c r="B93" s="431"/>
      <c r="C93" s="431"/>
      <c r="D93" s="460"/>
      <c r="E93" s="312"/>
      <c r="F93" s="293"/>
      <c r="G93" s="191"/>
      <c r="H93" s="191"/>
      <c r="I93" s="355"/>
      <c r="J93" s="191"/>
      <c r="K93" s="266"/>
      <c r="L93" s="266"/>
      <c r="M93" s="313"/>
      <c r="N93" s="314"/>
      <c r="O93" s="315"/>
      <c r="P93" s="315"/>
      <c r="Q93" s="315"/>
      <c r="R93" s="315"/>
      <c r="S93" s="266"/>
      <c r="T93" s="266"/>
      <c r="U93" s="266"/>
      <c r="V93" s="431"/>
      <c r="W93" s="372"/>
      <c r="X93" s="36"/>
      <c r="Y93" s="262"/>
      <c r="Z93" s="263"/>
      <c r="AA93" s="263"/>
    </row>
    <row r="94" spans="1:27" ht="29.4" hidden="1" customHeight="1" thickBot="1" x14ac:dyDescent="0.35">
      <c r="A94" s="452"/>
      <c r="B94" s="431"/>
      <c r="C94" s="431"/>
      <c r="D94" s="460"/>
      <c r="E94" s="312"/>
      <c r="F94" s="293"/>
      <c r="G94" s="191"/>
      <c r="H94" s="191"/>
      <c r="I94" s="355"/>
      <c r="J94" s="191"/>
      <c r="K94" s="266"/>
      <c r="L94" s="266"/>
      <c r="M94" s="313"/>
      <c r="N94" s="314"/>
      <c r="O94" s="315"/>
      <c r="P94" s="315"/>
      <c r="Q94" s="315"/>
      <c r="R94" s="315"/>
      <c r="S94" s="266"/>
      <c r="T94" s="266"/>
      <c r="U94" s="266"/>
      <c r="V94" s="431"/>
      <c r="W94" s="372"/>
      <c r="X94" s="36"/>
      <c r="Y94" s="262"/>
      <c r="Z94" s="263"/>
      <c r="AA94" s="263"/>
    </row>
    <row r="95" spans="1:27" ht="29.4" hidden="1" customHeight="1" thickBot="1" x14ac:dyDescent="0.35">
      <c r="A95" s="452"/>
      <c r="B95" s="431"/>
      <c r="C95" s="431"/>
      <c r="D95" s="460"/>
      <c r="E95" s="312"/>
      <c r="F95" s="293"/>
      <c r="G95" s="191"/>
      <c r="H95" s="191"/>
      <c r="I95" s="355"/>
      <c r="J95" s="191"/>
      <c r="K95" s="266"/>
      <c r="L95" s="266"/>
      <c r="M95" s="313"/>
      <c r="N95" s="314"/>
      <c r="O95" s="315"/>
      <c r="P95" s="315"/>
      <c r="Q95" s="315"/>
      <c r="R95" s="315"/>
      <c r="S95" s="266"/>
      <c r="T95" s="266"/>
      <c r="U95" s="266"/>
      <c r="V95" s="431"/>
      <c r="W95" s="372"/>
      <c r="X95" s="36"/>
      <c r="Y95" s="262"/>
      <c r="Z95" s="263"/>
      <c r="AA95" s="263"/>
    </row>
    <row r="96" spans="1:27" ht="29.4" hidden="1" customHeight="1" thickBot="1" x14ac:dyDescent="0.35">
      <c r="A96" s="452"/>
      <c r="B96" s="431"/>
      <c r="C96" s="431"/>
      <c r="D96" s="460"/>
      <c r="E96" s="312"/>
      <c r="F96" s="293"/>
      <c r="G96" s="191"/>
      <c r="H96" s="191"/>
      <c r="I96" s="355"/>
      <c r="J96" s="191"/>
      <c r="K96" s="266"/>
      <c r="L96" s="266"/>
      <c r="M96" s="313"/>
      <c r="N96" s="314"/>
      <c r="O96" s="315"/>
      <c r="P96" s="315"/>
      <c r="Q96" s="315"/>
      <c r="R96" s="315"/>
      <c r="S96" s="266"/>
      <c r="T96" s="266"/>
      <c r="U96" s="266"/>
      <c r="V96" s="431"/>
      <c r="W96" s="372"/>
      <c r="X96" s="36"/>
      <c r="Y96" s="262"/>
      <c r="Z96" s="263"/>
      <c r="AA96" s="263"/>
    </row>
    <row r="97" spans="1:27" ht="29.4" hidden="1" customHeight="1" thickBot="1" x14ac:dyDescent="0.35">
      <c r="A97" s="453"/>
      <c r="B97" s="366"/>
      <c r="C97" s="366"/>
      <c r="D97" s="461"/>
      <c r="E97" s="316"/>
      <c r="F97" s="296"/>
      <c r="G97" s="192"/>
      <c r="H97" s="192"/>
      <c r="I97" s="355"/>
      <c r="J97" s="191"/>
      <c r="K97" s="266"/>
      <c r="L97" s="266"/>
      <c r="M97" s="313"/>
      <c r="N97" s="314"/>
      <c r="O97" s="315"/>
      <c r="P97" s="315"/>
      <c r="Q97" s="315"/>
      <c r="R97" s="315"/>
      <c r="S97" s="266"/>
      <c r="T97" s="266"/>
      <c r="U97" s="266"/>
      <c r="V97" s="366"/>
      <c r="W97" s="373"/>
      <c r="X97" s="36"/>
    </row>
    <row r="98" spans="1:27" ht="29.4" hidden="1" customHeight="1" thickBot="1" x14ac:dyDescent="0.35">
      <c r="A98" s="462"/>
      <c r="B98" s="458"/>
      <c r="C98" s="463"/>
      <c r="D98" s="459"/>
      <c r="E98" s="317"/>
      <c r="F98" s="294"/>
      <c r="G98" s="49"/>
      <c r="H98" s="49"/>
      <c r="I98" s="355"/>
      <c r="J98" s="191"/>
      <c r="K98" s="266"/>
      <c r="L98" s="266"/>
      <c r="M98" s="313"/>
      <c r="N98" s="314"/>
      <c r="O98" s="315"/>
      <c r="P98" s="315"/>
      <c r="Q98" s="315"/>
      <c r="R98" s="315"/>
      <c r="S98" s="266"/>
      <c r="T98" s="266"/>
      <c r="U98" s="266"/>
      <c r="V98" s="466"/>
      <c r="W98" s="457"/>
      <c r="X98" s="36"/>
      <c r="Y98" s="262"/>
      <c r="Z98" s="263"/>
      <c r="AA98" s="263"/>
    </row>
    <row r="99" spans="1:27" ht="29.4" hidden="1" customHeight="1" thickBot="1" x14ac:dyDescent="0.35">
      <c r="A99" s="452"/>
      <c r="B99" s="431"/>
      <c r="C99" s="431"/>
      <c r="D99" s="460"/>
      <c r="E99" s="312"/>
      <c r="F99" s="293"/>
      <c r="G99" s="191"/>
      <c r="H99" s="191"/>
      <c r="I99" s="355"/>
      <c r="J99" s="191"/>
      <c r="K99" s="266"/>
      <c r="L99" s="266"/>
      <c r="M99" s="313"/>
      <c r="N99" s="314"/>
      <c r="O99" s="315"/>
      <c r="P99" s="315"/>
      <c r="Q99" s="315"/>
      <c r="R99" s="315"/>
      <c r="S99" s="266"/>
      <c r="T99" s="266"/>
      <c r="U99" s="266"/>
      <c r="V99" s="431"/>
      <c r="W99" s="372"/>
      <c r="X99" s="36"/>
      <c r="Y99" s="262"/>
      <c r="Z99" s="263"/>
      <c r="AA99" s="263"/>
    </row>
    <row r="100" spans="1:27" ht="29.4" hidden="1" customHeight="1" thickBot="1" x14ac:dyDescent="0.35">
      <c r="A100" s="452"/>
      <c r="B100" s="431"/>
      <c r="C100" s="431"/>
      <c r="D100" s="460"/>
      <c r="E100" s="312"/>
      <c r="F100" s="293"/>
      <c r="G100" s="191"/>
      <c r="H100" s="191"/>
      <c r="I100" s="355"/>
      <c r="J100" s="191"/>
      <c r="K100" s="266"/>
      <c r="L100" s="266"/>
      <c r="M100" s="313"/>
      <c r="N100" s="314"/>
      <c r="O100" s="315"/>
      <c r="P100" s="315"/>
      <c r="Q100" s="315"/>
      <c r="R100" s="315"/>
      <c r="S100" s="266"/>
      <c r="T100" s="266"/>
      <c r="U100" s="266"/>
      <c r="V100" s="431"/>
      <c r="W100" s="372"/>
      <c r="X100" s="36"/>
      <c r="Y100" s="262"/>
      <c r="Z100" s="263"/>
      <c r="AA100" s="263"/>
    </row>
    <row r="101" spans="1:27" ht="29.4" hidden="1" customHeight="1" thickBot="1" x14ac:dyDescent="0.35">
      <c r="A101" s="452"/>
      <c r="B101" s="431"/>
      <c r="C101" s="431"/>
      <c r="D101" s="460"/>
      <c r="E101" s="312"/>
      <c r="F101" s="293"/>
      <c r="G101" s="191"/>
      <c r="H101" s="191"/>
      <c r="I101" s="355"/>
      <c r="J101" s="191"/>
      <c r="K101" s="266"/>
      <c r="L101" s="266"/>
      <c r="M101" s="313"/>
      <c r="N101" s="314"/>
      <c r="O101" s="315"/>
      <c r="P101" s="315"/>
      <c r="Q101" s="315"/>
      <c r="R101" s="315"/>
      <c r="S101" s="266"/>
      <c r="T101" s="266"/>
      <c r="U101" s="266"/>
      <c r="V101" s="431"/>
      <c r="W101" s="372"/>
      <c r="X101" s="36"/>
      <c r="Y101" s="262"/>
      <c r="Z101" s="263"/>
      <c r="AA101" s="263"/>
    </row>
    <row r="102" spans="1:27" ht="29.4" hidden="1" customHeight="1" thickBot="1" x14ac:dyDescent="0.35">
      <c r="A102" s="452"/>
      <c r="B102" s="431"/>
      <c r="C102" s="431"/>
      <c r="D102" s="460"/>
      <c r="E102" s="312"/>
      <c r="F102" s="293"/>
      <c r="G102" s="191"/>
      <c r="H102" s="191"/>
      <c r="I102" s="355"/>
      <c r="J102" s="191"/>
      <c r="K102" s="266"/>
      <c r="L102" s="266"/>
      <c r="M102" s="313"/>
      <c r="N102" s="314"/>
      <c r="O102" s="315"/>
      <c r="P102" s="315"/>
      <c r="Q102" s="315"/>
      <c r="R102" s="315"/>
      <c r="S102" s="266"/>
      <c r="T102" s="266"/>
      <c r="U102" s="266"/>
      <c r="V102" s="431"/>
      <c r="W102" s="372"/>
      <c r="X102" s="36"/>
      <c r="Y102" s="262"/>
      <c r="Z102" s="263"/>
      <c r="AA102" s="263"/>
    </row>
    <row r="103" spans="1:27" ht="29.4" hidden="1" customHeight="1" thickBot="1" x14ac:dyDescent="0.35">
      <c r="A103" s="453"/>
      <c r="B103" s="366"/>
      <c r="C103" s="366"/>
      <c r="D103" s="461"/>
      <c r="E103" s="316"/>
      <c r="F103" s="296"/>
      <c r="G103" s="192"/>
      <c r="H103" s="192"/>
      <c r="I103" s="355"/>
      <c r="J103" s="191"/>
      <c r="K103" s="266"/>
      <c r="L103" s="266"/>
      <c r="M103" s="313"/>
      <c r="N103" s="314"/>
      <c r="O103" s="315"/>
      <c r="P103" s="315"/>
      <c r="Q103" s="315"/>
      <c r="R103" s="315"/>
      <c r="S103" s="266"/>
      <c r="T103" s="266"/>
      <c r="U103" s="266"/>
      <c r="V103" s="366"/>
      <c r="W103" s="373"/>
      <c r="X103" s="36"/>
    </row>
    <row r="104" spans="1:27" ht="29.4" hidden="1" customHeight="1" thickBot="1" x14ac:dyDescent="0.35">
      <c r="A104" s="462"/>
      <c r="B104" s="458"/>
      <c r="C104" s="463"/>
      <c r="D104" s="459"/>
      <c r="E104" s="317"/>
      <c r="F104" s="294"/>
      <c r="G104" s="49"/>
      <c r="H104" s="49"/>
      <c r="I104" s="355"/>
      <c r="J104" s="191"/>
      <c r="K104" s="266"/>
      <c r="L104" s="266"/>
      <c r="M104" s="313"/>
      <c r="N104" s="314"/>
      <c r="O104" s="315"/>
      <c r="P104" s="315"/>
      <c r="Q104" s="315"/>
      <c r="R104" s="315"/>
      <c r="S104" s="266"/>
      <c r="T104" s="266"/>
      <c r="U104" s="266"/>
      <c r="V104" s="466"/>
      <c r="W104" s="457"/>
      <c r="X104" s="36"/>
      <c r="Y104" s="262"/>
      <c r="Z104" s="263"/>
      <c r="AA104" s="263"/>
    </row>
    <row r="105" spans="1:27" ht="29.4" hidden="1" customHeight="1" thickBot="1" x14ac:dyDescent="0.35">
      <c r="A105" s="452"/>
      <c r="B105" s="431"/>
      <c r="C105" s="431"/>
      <c r="D105" s="460"/>
      <c r="E105" s="312"/>
      <c r="F105" s="292"/>
      <c r="G105" s="290"/>
      <c r="H105" s="290"/>
      <c r="I105" s="355"/>
      <c r="J105" s="191"/>
      <c r="K105" s="266"/>
      <c r="L105" s="266"/>
      <c r="M105" s="313"/>
      <c r="N105" s="314"/>
      <c r="O105" s="315"/>
      <c r="P105" s="315"/>
      <c r="Q105" s="315"/>
      <c r="R105" s="315"/>
      <c r="S105" s="266"/>
      <c r="T105" s="266"/>
      <c r="U105" s="266"/>
      <c r="V105" s="431"/>
      <c r="W105" s="372"/>
      <c r="X105" s="36"/>
      <c r="Y105" s="262"/>
      <c r="Z105" s="263"/>
      <c r="AA105" s="263"/>
    </row>
    <row r="106" spans="1:27" ht="29.4" hidden="1" customHeight="1" thickBot="1" x14ac:dyDescent="0.35">
      <c r="A106" s="452"/>
      <c r="B106" s="431"/>
      <c r="C106" s="431"/>
      <c r="D106" s="460"/>
      <c r="E106" s="312"/>
      <c r="F106" s="292"/>
      <c r="G106" s="290"/>
      <c r="H106" s="290"/>
      <c r="I106" s="355"/>
      <c r="J106" s="191"/>
      <c r="K106" s="266"/>
      <c r="L106" s="266"/>
      <c r="M106" s="313"/>
      <c r="N106" s="314"/>
      <c r="O106" s="315"/>
      <c r="P106" s="315"/>
      <c r="Q106" s="315"/>
      <c r="R106" s="315"/>
      <c r="S106" s="266"/>
      <c r="T106" s="266"/>
      <c r="U106" s="266"/>
      <c r="V106" s="431"/>
      <c r="W106" s="372"/>
      <c r="X106" s="36"/>
      <c r="Y106" s="262"/>
      <c r="Z106" s="263"/>
      <c r="AA106" s="263"/>
    </row>
    <row r="107" spans="1:27" ht="29.4" hidden="1" customHeight="1" thickBot="1" x14ac:dyDescent="0.35">
      <c r="A107" s="452"/>
      <c r="B107" s="431"/>
      <c r="C107" s="431"/>
      <c r="D107" s="460"/>
      <c r="E107" s="312"/>
      <c r="F107" s="293"/>
      <c r="G107" s="191"/>
      <c r="H107" s="191"/>
      <c r="I107" s="355"/>
      <c r="J107" s="191"/>
      <c r="K107" s="266"/>
      <c r="L107" s="266"/>
      <c r="M107" s="313"/>
      <c r="N107" s="314"/>
      <c r="O107" s="315"/>
      <c r="P107" s="315"/>
      <c r="Q107" s="315"/>
      <c r="R107" s="315"/>
      <c r="S107" s="266"/>
      <c r="T107" s="266"/>
      <c r="U107" s="266"/>
      <c r="V107" s="431"/>
      <c r="W107" s="372"/>
      <c r="X107" s="36"/>
      <c r="Y107" s="262"/>
      <c r="Z107" s="263"/>
      <c r="AA107" s="263"/>
    </row>
    <row r="108" spans="1:27" ht="29.4" hidden="1" customHeight="1" thickBot="1" x14ac:dyDescent="0.35">
      <c r="A108" s="452"/>
      <c r="B108" s="431"/>
      <c r="C108" s="431"/>
      <c r="D108" s="460"/>
      <c r="E108" s="312"/>
      <c r="F108" s="293"/>
      <c r="G108" s="191"/>
      <c r="H108" s="191"/>
      <c r="I108" s="355"/>
      <c r="J108" s="191"/>
      <c r="K108" s="266"/>
      <c r="L108" s="266"/>
      <c r="M108" s="313"/>
      <c r="N108" s="314"/>
      <c r="O108" s="315"/>
      <c r="P108" s="315"/>
      <c r="Q108" s="315"/>
      <c r="R108" s="315"/>
      <c r="S108" s="266"/>
      <c r="T108" s="266"/>
      <c r="U108" s="266"/>
      <c r="V108" s="431"/>
      <c r="W108" s="372"/>
      <c r="X108" s="36"/>
      <c r="Y108" s="262"/>
      <c r="Z108" s="263"/>
      <c r="AA108" s="263"/>
    </row>
    <row r="109" spans="1:27" ht="29.4" hidden="1" customHeight="1" thickBot="1" x14ac:dyDescent="0.35">
      <c r="A109" s="453"/>
      <c r="B109" s="366"/>
      <c r="C109" s="366"/>
      <c r="D109" s="461"/>
      <c r="E109" s="316"/>
      <c r="F109" s="296"/>
      <c r="G109" s="192"/>
      <c r="H109" s="192"/>
      <c r="I109" s="355"/>
      <c r="J109" s="191"/>
      <c r="K109" s="266"/>
      <c r="L109" s="266"/>
      <c r="M109" s="313"/>
      <c r="N109" s="314"/>
      <c r="O109" s="315"/>
      <c r="P109" s="315"/>
      <c r="Q109" s="315"/>
      <c r="R109" s="315"/>
      <c r="S109" s="266"/>
      <c r="T109" s="266"/>
      <c r="U109" s="266"/>
      <c r="V109" s="366"/>
      <c r="W109" s="373"/>
      <c r="X109" s="36"/>
    </row>
    <row r="110" spans="1:27" ht="29.4" hidden="1" customHeight="1" thickBot="1" x14ac:dyDescent="0.35">
      <c r="A110" s="462"/>
      <c r="B110" s="458"/>
      <c r="C110" s="463"/>
      <c r="D110" s="459"/>
      <c r="E110" s="317"/>
      <c r="F110" s="294"/>
      <c r="G110" s="49"/>
      <c r="H110" s="49"/>
      <c r="I110" s="355"/>
      <c r="J110" s="191"/>
      <c r="K110" s="266"/>
      <c r="L110" s="266"/>
      <c r="M110" s="313"/>
      <c r="N110" s="314"/>
      <c r="O110" s="315"/>
      <c r="P110" s="315"/>
      <c r="Q110" s="315"/>
      <c r="R110" s="315"/>
      <c r="S110" s="266"/>
      <c r="T110" s="266"/>
      <c r="U110" s="266"/>
      <c r="V110" s="466"/>
      <c r="W110" s="457"/>
      <c r="X110" s="36"/>
      <c r="Y110" s="262"/>
      <c r="Z110" s="263"/>
      <c r="AA110" s="263"/>
    </row>
    <row r="111" spans="1:27" ht="29.4" hidden="1" customHeight="1" thickBot="1" x14ac:dyDescent="0.35">
      <c r="A111" s="452"/>
      <c r="B111" s="431"/>
      <c r="C111" s="431"/>
      <c r="D111" s="460"/>
      <c r="E111" s="312"/>
      <c r="F111" s="292"/>
      <c r="G111" s="290"/>
      <c r="H111" s="290"/>
      <c r="I111" s="355"/>
      <c r="J111" s="191"/>
      <c r="K111" s="266"/>
      <c r="L111" s="266"/>
      <c r="M111" s="313"/>
      <c r="N111" s="314"/>
      <c r="O111" s="315"/>
      <c r="P111" s="315"/>
      <c r="Q111" s="315"/>
      <c r="R111" s="315"/>
      <c r="S111" s="266"/>
      <c r="T111" s="266"/>
      <c r="U111" s="266"/>
      <c r="V111" s="431"/>
      <c r="W111" s="372"/>
      <c r="X111" s="36"/>
      <c r="Y111" s="262"/>
      <c r="Z111" s="263"/>
      <c r="AA111" s="263"/>
    </row>
    <row r="112" spans="1:27" ht="29.4" hidden="1" customHeight="1" thickBot="1" x14ac:dyDescent="0.35">
      <c r="A112" s="452"/>
      <c r="B112" s="431"/>
      <c r="C112" s="431"/>
      <c r="D112" s="460"/>
      <c r="E112" s="312"/>
      <c r="F112" s="292"/>
      <c r="G112" s="290"/>
      <c r="H112" s="290"/>
      <c r="I112" s="355"/>
      <c r="J112" s="191"/>
      <c r="K112" s="266"/>
      <c r="L112" s="266"/>
      <c r="M112" s="313"/>
      <c r="N112" s="314"/>
      <c r="O112" s="315"/>
      <c r="P112" s="315"/>
      <c r="Q112" s="315"/>
      <c r="R112" s="315"/>
      <c r="S112" s="266"/>
      <c r="T112" s="266"/>
      <c r="U112" s="266"/>
      <c r="V112" s="431"/>
      <c r="W112" s="372"/>
      <c r="X112" s="36"/>
      <c r="Y112" s="262"/>
      <c r="Z112" s="263"/>
      <c r="AA112" s="263"/>
    </row>
    <row r="113" spans="1:27" ht="29.4" hidden="1" customHeight="1" thickBot="1" x14ac:dyDescent="0.35">
      <c r="A113" s="452"/>
      <c r="B113" s="431"/>
      <c r="C113" s="431"/>
      <c r="D113" s="460"/>
      <c r="E113" s="312"/>
      <c r="F113" s="293"/>
      <c r="G113" s="191"/>
      <c r="H113" s="191"/>
      <c r="I113" s="355"/>
      <c r="J113" s="191"/>
      <c r="K113" s="266"/>
      <c r="L113" s="266"/>
      <c r="M113" s="313"/>
      <c r="N113" s="314"/>
      <c r="O113" s="315"/>
      <c r="P113" s="315"/>
      <c r="Q113" s="315"/>
      <c r="R113" s="315"/>
      <c r="S113" s="266"/>
      <c r="T113" s="266"/>
      <c r="U113" s="266"/>
      <c r="V113" s="431"/>
      <c r="W113" s="372"/>
      <c r="X113" s="36"/>
      <c r="Y113" s="262"/>
      <c r="Z113" s="263"/>
      <c r="AA113" s="263"/>
    </row>
    <row r="114" spans="1:27" ht="29.4" hidden="1" customHeight="1" thickBot="1" x14ac:dyDescent="0.35">
      <c r="A114" s="452"/>
      <c r="B114" s="431"/>
      <c r="C114" s="431"/>
      <c r="D114" s="460"/>
      <c r="E114" s="312"/>
      <c r="F114" s="293"/>
      <c r="G114" s="191"/>
      <c r="H114" s="191"/>
      <c r="I114" s="355"/>
      <c r="J114" s="191"/>
      <c r="K114" s="266"/>
      <c r="L114" s="266"/>
      <c r="M114" s="313"/>
      <c r="N114" s="314"/>
      <c r="O114" s="315"/>
      <c r="P114" s="315"/>
      <c r="Q114" s="315"/>
      <c r="R114" s="315"/>
      <c r="S114" s="266"/>
      <c r="T114" s="266"/>
      <c r="U114" s="266"/>
      <c r="V114" s="431"/>
      <c r="W114" s="372"/>
      <c r="X114" s="36"/>
      <c r="Y114" s="262"/>
      <c r="Z114" s="263"/>
      <c r="AA114" s="263"/>
    </row>
    <row r="115" spans="1:27" ht="29.4" hidden="1" customHeight="1" thickBot="1" x14ac:dyDescent="0.35">
      <c r="A115" s="453"/>
      <c r="B115" s="366"/>
      <c r="C115" s="366"/>
      <c r="D115" s="461"/>
      <c r="E115" s="316"/>
      <c r="F115" s="296"/>
      <c r="G115" s="192"/>
      <c r="H115" s="192"/>
      <c r="I115" s="355"/>
      <c r="J115" s="191"/>
      <c r="K115" s="266"/>
      <c r="L115" s="266"/>
      <c r="M115" s="313"/>
      <c r="N115" s="314"/>
      <c r="O115" s="315"/>
      <c r="P115" s="315"/>
      <c r="Q115" s="315"/>
      <c r="R115" s="315"/>
      <c r="S115" s="266"/>
      <c r="T115" s="266"/>
      <c r="U115" s="266"/>
      <c r="V115" s="366"/>
      <c r="W115" s="373"/>
      <c r="X115" s="36"/>
    </row>
    <row r="116" spans="1:27" ht="29.4" hidden="1" customHeight="1" thickBot="1" x14ac:dyDescent="0.35">
      <c r="A116" s="462"/>
      <c r="B116" s="458"/>
      <c r="C116" s="463"/>
      <c r="D116" s="459"/>
      <c r="E116" s="317"/>
      <c r="F116" s="294"/>
      <c r="G116" s="49"/>
      <c r="H116" s="49"/>
      <c r="I116" s="355"/>
      <c r="J116" s="191"/>
      <c r="K116" s="266"/>
      <c r="L116" s="266"/>
      <c r="M116" s="313"/>
      <c r="N116" s="314"/>
      <c r="O116" s="315"/>
      <c r="P116" s="315"/>
      <c r="Q116" s="315"/>
      <c r="R116" s="315"/>
      <c r="S116" s="266"/>
      <c r="T116" s="266"/>
      <c r="U116" s="266"/>
      <c r="V116" s="466"/>
      <c r="W116" s="457"/>
      <c r="X116" s="36"/>
      <c r="Y116" s="262"/>
      <c r="Z116" s="263"/>
      <c r="AA116" s="263"/>
    </row>
    <row r="117" spans="1:27" ht="29.4" hidden="1" customHeight="1" thickBot="1" x14ac:dyDescent="0.35">
      <c r="A117" s="452"/>
      <c r="B117" s="431"/>
      <c r="C117" s="431"/>
      <c r="D117" s="460"/>
      <c r="E117" s="312"/>
      <c r="F117" s="292"/>
      <c r="G117" s="290"/>
      <c r="H117" s="290"/>
      <c r="I117" s="355"/>
      <c r="J117" s="191"/>
      <c r="K117" s="266"/>
      <c r="L117" s="266"/>
      <c r="M117" s="313"/>
      <c r="N117" s="314"/>
      <c r="O117" s="315"/>
      <c r="P117" s="315"/>
      <c r="Q117" s="315"/>
      <c r="R117" s="315"/>
      <c r="S117" s="266"/>
      <c r="T117" s="266"/>
      <c r="U117" s="266"/>
      <c r="V117" s="431"/>
      <c r="W117" s="372"/>
      <c r="X117" s="36"/>
      <c r="Y117" s="262"/>
      <c r="Z117" s="263"/>
      <c r="AA117" s="263"/>
    </row>
    <row r="118" spans="1:27" ht="29.4" hidden="1" customHeight="1" thickBot="1" x14ac:dyDescent="0.35">
      <c r="A118" s="452"/>
      <c r="B118" s="431"/>
      <c r="C118" s="431"/>
      <c r="D118" s="460"/>
      <c r="E118" s="312"/>
      <c r="F118" s="292"/>
      <c r="G118" s="290"/>
      <c r="H118" s="290"/>
      <c r="I118" s="355"/>
      <c r="J118" s="191"/>
      <c r="K118" s="266"/>
      <c r="L118" s="266"/>
      <c r="M118" s="313"/>
      <c r="N118" s="314"/>
      <c r="O118" s="315"/>
      <c r="P118" s="315"/>
      <c r="Q118" s="315"/>
      <c r="R118" s="315"/>
      <c r="S118" s="266"/>
      <c r="T118" s="266"/>
      <c r="U118" s="266"/>
      <c r="V118" s="431"/>
      <c r="W118" s="372"/>
      <c r="X118" s="36"/>
      <c r="Y118" s="262"/>
      <c r="Z118" s="263"/>
      <c r="AA118" s="263"/>
    </row>
    <row r="119" spans="1:27" ht="29.4" hidden="1" customHeight="1" thickBot="1" x14ac:dyDescent="0.35">
      <c r="A119" s="452"/>
      <c r="B119" s="431"/>
      <c r="C119" s="431"/>
      <c r="D119" s="460"/>
      <c r="E119" s="312"/>
      <c r="F119" s="293"/>
      <c r="G119" s="191"/>
      <c r="H119" s="191"/>
      <c r="I119" s="355"/>
      <c r="J119" s="191"/>
      <c r="K119" s="266"/>
      <c r="L119" s="266"/>
      <c r="M119" s="313"/>
      <c r="N119" s="314"/>
      <c r="O119" s="315"/>
      <c r="P119" s="315"/>
      <c r="Q119" s="315"/>
      <c r="R119" s="315"/>
      <c r="S119" s="266"/>
      <c r="T119" s="266"/>
      <c r="U119" s="266"/>
      <c r="V119" s="431"/>
      <c r="W119" s="372"/>
      <c r="X119" s="36"/>
      <c r="Y119" s="262"/>
      <c r="Z119" s="263"/>
      <c r="AA119" s="263"/>
    </row>
    <row r="120" spans="1:27" ht="29.4" hidden="1" customHeight="1" thickBot="1" x14ac:dyDescent="0.35">
      <c r="A120" s="452"/>
      <c r="B120" s="431"/>
      <c r="C120" s="431"/>
      <c r="D120" s="460"/>
      <c r="E120" s="312"/>
      <c r="F120" s="293"/>
      <c r="G120" s="191"/>
      <c r="H120" s="191"/>
      <c r="I120" s="355"/>
      <c r="J120" s="191"/>
      <c r="K120" s="266"/>
      <c r="L120" s="266"/>
      <c r="M120" s="313"/>
      <c r="N120" s="314"/>
      <c r="O120" s="315"/>
      <c r="P120" s="315"/>
      <c r="Q120" s="315"/>
      <c r="R120" s="315"/>
      <c r="S120" s="266"/>
      <c r="T120" s="266"/>
      <c r="U120" s="266"/>
      <c r="V120" s="431"/>
      <c r="W120" s="372"/>
      <c r="X120" s="36"/>
      <c r="Y120" s="262"/>
      <c r="Z120" s="263"/>
      <c r="AA120" s="263"/>
    </row>
    <row r="121" spans="1:27" ht="29.4" hidden="1" customHeight="1" thickBot="1" x14ac:dyDescent="0.35">
      <c r="A121" s="453"/>
      <c r="B121" s="366"/>
      <c r="C121" s="366"/>
      <c r="D121" s="461"/>
      <c r="E121" s="316"/>
      <c r="F121" s="296"/>
      <c r="G121" s="192"/>
      <c r="H121" s="192"/>
      <c r="I121" s="355"/>
      <c r="J121" s="191"/>
      <c r="K121" s="266"/>
      <c r="L121" s="266"/>
      <c r="M121" s="313"/>
      <c r="N121" s="314"/>
      <c r="O121" s="315"/>
      <c r="P121" s="315"/>
      <c r="Q121" s="315"/>
      <c r="R121" s="315"/>
      <c r="S121" s="266"/>
      <c r="T121" s="266"/>
      <c r="U121" s="266"/>
      <c r="V121" s="366"/>
      <c r="W121" s="373"/>
      <c r="X121" s="36"/>
    </row>
    <row r="122" spans="1:27" ht="29.4" hidden="1" customHeight="1" thickBot="1" x14ac:dyDescent="0.35">
      <c r="A122" s="462"/>
      <c r="B122" s="458"/>
      <c r="C122" s="463"/>
      <c r="D122" s="459"/>
      <c r="E122" s="317"/>
      <c r="F122" s="294"/>
      <c r="G122" s="49"/>
      <c r="H122" s="49"/>
      <c r="I122" s="355"/>
      <c r="J122" s="191"/>
      <c r="K122" s="266"/>
      <c r="L122" s="266"/>
      <c r="M122" s="313"/>
      <c r="N122" s="314"/>
      <c r="O122" s="315"/>
      <c r="P122" s="315"/>
      <c r="Q122" s="315"/>
      <c r="R122" s="315"/>
      <c r="S122" s="266"/>
      <c r="T122" s="266"/>
      <c r="U122" s="266"/>
      <c r="V122" s="466"/>
      <c r="W122" s="457"/>
      <c r="X122" s="36"/>
      <c r="Y122" s="262"/>
      <c r="Z122" s="263"/>
      <c r="AA122" s="263"/>
    </row>
    <row r="123" spans="1:27" ht="29.4" hidden="1" customHeight="1" thickBot="1" x14ac:dyDescent="0.35">
      <c r="A123" s="452"/>
      <c r="B123" s="431"/>
      <c r="C123" s="431"/>
      <c r="D123" s="460"/>
      <c r="E123" s="312"/>
      <c r="F123" s="292"/>
      <c r="G123" s="290"/>
      <c r="H123" s="290"/>
      <c r="I123" s="355"/>
      <c r="J123" s="191"/>
      <c r="K123" s="266"/>
      <c r="L123" s="266"/>
      <c r="M123" s="313"/>
      <c r="N123" s="314"/>
      <c r="O123" s="315"/>
      <c r="P123" s="315"/>
      <c r="Q123" s="315"/>
      <c r="R123" s="315"/>
      <c r="S123" s="266"/>
      <c r="T123" s="266"/>
      <c r="U123" s="266"/>
      <c r="V123" s="431"/>
      <c r="W123" s="372"/>
      <c r="X123" s="36"/>
      <c r="Y123" s="262"/>
      <c r="Z123" s="263"/>
      <c r="AA123" s="263"/>
    </row>
    <row r="124" spans="1:27" ht="29.4" hidden="1" customHeight="1" thickBot="1" x14ac:dyDescent="0.35">
      <c r="A124" s="452"/>
      <c r="B124" s="431"/>
      <c r="C124" s="431"/>
      <c r="D124" s="460"/>
      <c r="E124" s="312"/>
      <c r="F124" s="292"/>
      <c r="G124" s="290"/>
      <c r="H124" s="290"/>
      <c r="I124" s="355"/>
      <c r="J124" s="191"/>
      <c r="K124" s="266"/>
      <c r="L124" s="266"/>
      <c r="M124" s="313"/>
      <c r="N124" s="314"/>
      <c r="O124" s="315"/>
      <c r="P124" s="315"/>
      <c r="Q124" s="315"/>
      <c r="R124" s="315"/>
      <c r="S124" s="266"/>
      <c r="T124" s="266"/>
      <c r="U124" s="266"/>
      <c r="V124" s="431"/>
      <c r="W124" s="372"/>
      <c r="X124" s="36"/>
      <c r="Y124" s="262"/>
      <c r="Z124" s="263"/>
      <c r="AA124" s="263"/>
    </row>
    <row r="125" spans="1:27" ht="29.4" hidden="1" customHeight="1" thickBot="1" x14ac:dyDescent="0.35">
      <c r="A125" s="452"/>
      <c r="B125" s="431"/>
      <c r="C125" s="431"/>
      <c r="D125" s="460"/>
      <c r="E125" s="312"/>
      <c r="F125" s="293"/>
      <c r="G125" s="191"/>
      <c r="H125" s="191"/>
      <c r="I125" s="355"/>
      <c r="J125" s="191"/>
      <c r="K125" s="266"/>
      <c r="L125" s="266"/>
      <c r="M125" s="313"/>
      <c r="N125" s="314"/>
      <c r="O125" s="315"/>
      <c r="P125" s="315"/>
      <c r="Q125" s="315"/>
      <c r="R125" s="315"/>
      <c r="S125" s="266"/>
      <c r="T125" s="266"/>
      <c r="U125" s="266"/>
      <c r="V125" s="431"/>
      <c r="W125" s="372"/>
      <c r="X125" s="36"/>
      <c r="Y125" s="262"/>
      <c r="Z125" s="263"/>
      <c r="AA125" s="263"/>
    </row>
    <row r="126" spans="1:27" ht="29.4" hidden="1" customHeight="1" thickBot="1" x14ac:dyDescent="0.35">
      <c r="A126" s="452"/>
      <c r="B126" s="431"/>
      <c r="C126" s="431"/>
      <c r="D126" s="460"/>
      <c r="E126" s="312"/>
      <c r="F126" s="293"/>
      <c r="G126" s="191"/>
      <c r="H126" s="191"/>
      <c r="I126" s="355"/>
      <c r="J126" s="191"/>
      <c r="K126" s="266"/>
      <c r="L126" s="266"/>
      <c r="M126" s="313"/>
      <c r="N126" s="314"/>
      <c r="O126" s="315"/>
      <c r="P126" s="315"/>
      <c r="Q126" s="315"/>
      <c r="R126" s="315"/>
      <c r="S126" s="266"/>
      <c r="T126" s="266"/>
      <c r="U126" s="266"/>
      <c r="V126" s="431"/>
      <c r="W126" s="372"/>
      <c r="X126" s="36"/>
      <c r="Y126" s="262"/>
      <c r="Z126" s="263"/>
      <c r="AA126" s="263"/>
    </row>
    <row r="127" spans="1:27" ht="29.4" hidden="1" customHeight="1" thickBot="1" x14ac:dyDescent="0.35">
      <c r="A127" s="453"/>
      <c r="B127" s="366"/>
      <c r="C127" s="366"/>
      <c r="D127" s="461"/>
      <c r="E127" s="316"/>
      <c r="F127" s="296"/>
      <c r="G127" s="192"/>
      <c r="H127" s="192"/>
      <c r="I127" s="355"/>
      <c r="J127" s="191"/>
      <c r="K127" s="266"/>
      <c r="L127" s="266"/>
      <c r="M127" s="313"/>
      <c r="N127" s="314"/>
      <c r="O127" s="315"/>
      <c r="P127" s="315"/>
      <c r="Q127" s="315"/>
      <c r="R127" s="315"/>
      <c r="S127" s="266"/>
      <c r="T127" s="266"/>
      <c r="U127" s="266"/>
      <c r="V127" s="366"/>
      <c r="W127" s="373"/>
      <c r="X127" s="36"/>
    </row>
    <row r="128" spans="1:27" hidden="1" x14ac:dyDescent="0.3"/>
    <row r="129" hidden="1" x14ac:dyDescent="0.3"/>
    <row r="130" hidden="1" x14ac:dyDescent="0.3"/>
    <row r="131" hidden="1" x14ac:dyDescent="0.3"/>
  </sheetData>
  <autoFilter ref="A7:X127" xr:uid="{00000000-0009-0000-0000-000005000000}"/>
  <mergeCells count="138">
    <mergeCell ref="W8:W13"/>
    <mergeCell ref="C6:C7"/>
    <mergeCell ref="D38:D43"/>
    <mergeCell ref="A68:A73"/>
    <mergeCell ref="D98:D103"/>
    <mergeCell ref="B104:B109"/>
    <mergeCell ref="B32:B37"/>
    <mergeCell ref="B26:B31"/>
    <mergeCell ref="D26:D31"/>
    <mergeCell ref="A92:A97"/>
    <mergeCell ref="C74:C79"/>
    <mergeCell ref="C86:C91"/>
    <mergeCell ref="B50:B55"/>
    <mergeCell ref="D50:D55"/>
    <mergeCell ref="C92:C97"/>
    <mergeCell ref="V8:V13"/>
    <mergeCell ref="C14:C19"/>
    <mergeCell ref="D8:D13"/>
    <mergeCell ref="A20:A25"/>
    <mergeCell ref="V38:V43"/>
    <mergeCell ref="W20:W25"/>
    <mergeCell ref="W86:W91"/>
    <mergeCell ref="W26:W31"/>
    <mergeCell ref="C98:C103"/>
    <mergeCell ref="B122:B127"/>
    <mergeCell ref="V122:V127"/>
    <mergeCell ref="C20:C25"/>
    <mergeCell ref="S4:S6"/>
    <mergeCell ref="U4:U6"/>
    <mergeCell ref="B8:B13"/>
    <mergeCell ref="A50:A55"/>
    <mergeCell ref="C44:C49"/>
    <mergeCell ref="A80:A85"/>
    <mergeCell ref="C80:C85"/>
    <mergeCell ref="V74:V79"/>
    <mergeCell ref="B44:B49"/>
    <mergeCell ref="V110:V115"/>
    <mergeCell ref="C122:C127"/>
    <mergeCell ref="J6:N6"/>
    <mergeCell ref="D104:D109"/>
    <mergeCell ref="B38:B43"/>
    <mergeCell ref="B98:B103"/>
    <mergeCell ref="V98:V103"/>
    <mergeCell ref="C50:C55"/>
    <mergeCell ref="D56:D61"/>
    <mergeCell ref="A86:A91"/>
    <mergeCell ref="A104:A109"/>
    <mergeCell ref="V32:V37"/>
    <mergeCell ref="Y4:AA4"/>
    <mergeCell ref="B68:B73"/>
    <mergeCell ref="A14:A19"/>
    <mergeCell ref="D68:D73"/>
    <mergeCell ref="W62:W67"/>
    <mergeCell ref="C32:C37"/>
    <mergeCell ref="B92:B97"/>
    <mergeCell ref="A122:A127"/>
    <mergeCell ref="D92:D97"/>
    <mergeCell ref="B20:B25"/>
    <mergeCell ref="D20:D25"/>
    <mergeCell ref="V50:V55"/>
    <mergeCell ref="D14:D19"/>
    <mergeCell ref="V86:V91"/>
    <mergeCell ref="V80:V85"/>
    <mergeCell ref="V92:V97"/>
    <mergeCell ref="A6:A7"/>
    <mergeCell ref="V20:V25"/>
    <mergeCell ref="V14:V19"/>
    <mergeCell ref="D80:D85"/>
    <mergeCell ref="A110:A115"/>
    <mergeCell ref="B62:B67"/>
    <mergeCell ref="B56:B61"/>
    <mergeCell ref="W92:W97"/>
    <mergeCell ref="W122:W127"/>
    <mergeCell ref="T4:T6"/>
    <mergeCell ref="C110:C115"/>
    <mergeCell ref="W50:W55"/>
    <mergeCell ref="D62:D67"/>
    <mergeCell ref="D122:D127"/>
    <mergeCell ref="B80:B85"/>
    <mergeCell ref="A32:A37"/>
    <mergeCell ref="V26:V31"/>
    <mergeCell ref="J5:R5"/>
    <mergeCell ref="F6:H6"/>
    <mergeCell ref="B74:B79"/>
    <mergeCell ref="D74:D79"/>
    <mergeCell ref="W14:W19"/>
    <mergeCell ref="V104:V109"/>
    <mergeCell ref="V56:V61"/>
    <mergeCell ref="A38:A43"/>
    <mergeCell ref="C38:C43"/>
    <mergeCell ref="W38:W43"/>
    <mergeCell ref="D6:D7"/>
    <mergeCell ref="A44:A49"/>
    <mergeCell ref="C62:C67"/>
    <mergeCell ref="A98:A103"/>
    <mergeCell ref="A62:A67"/>
    <mergeCell ref="A1:A2"/>
    <mergeCell ref="E6:E7"/>
    <mergeCell ref="B14:B19"/>
    <mergeCell ref="V44:V49"/>
    <mergeCell ref="D32:D37"/>
    <mergeCell ref="V68:V73"/>
    <mergeCell ref="D44:D49"/>
    <mergeCell ref="C104:C109"/>
    <mergeCell ref="C26:C31"/>
    <mergeCell ref="A8:A13"/>
    <mergeCell ref="C8:C13"/>
    <mergeCell ref="B1:B2"/>
    <mergeCell ref="C1:D1"/>
    <mergeCell ref="O6:R6"/>
    <mergeCell ref="B6:B7"/>
    <mergeCell ref="C68:C73"/>
    <mergeCell ref="B4:D4"/>
    <mergeCell ref="B3:D3"/>
    <mergeCell ref="V62:V67"/>
    <mergeCell ref="W74:W79"/>
    <mergeCell ref="B86:B91"/>
    <mergeCell ref="D86:D91"/>
    <mergeCell ref="A74:A79"/>
    <mergeCell ref="A56:A61"/>
    <mergeCell ref="A26:A31"/>
    <mergeCell ref="C56:C61"/>
    <mergeCell ref="B116:B121"/>
    <mergeCell ref="D116:D121"/>
    <mergeCell ref="A116:A121"/>
    <mergeCell ref="W98:W103"/>
    <mergeCell ref="V116:V121"/>
    <mergeCell ref="C116:C121"/>
    <mergeCell ref="W110:W115"/>
    <mergeCell ref="D110:D115"/>
    <mergeCell ref="B110:B115"/>
    <mergeCell ref="W80:W85"/>
    <mergeCell ref="W104:W109"/>
    <mergeCell ref="W32:W37"/>
    <mergeCell ref="W68:W73"/>
    <mergeCell ref="W56:W61"/>
    <mergeCell ref="W44:W49"/>
    <mergeCell ref="W116:W121"/>
  </mergeCells>
  <conditionalFormatting sqref="C8:D8 V8:W8 C14:D14 V14:W14 C20:D20 V20:W20 C26:D26 V26:W26 C32:D34 V32:W34 C38:D40 V38:W40 C44:D44 V44:W44 C50:D50 V50:W50 C56:D56 V56:W56 C62:D62 V62:W62 C68:D70 V68:W70 C74:D74 V74:W74 C80:D80 V80:W80 C86:D86 V86:W86 C92:D92 V92:W92 C98:D98 V98:W98 C104:D106 V104:W106 C110:D112 V110:W112 C116:D118 V116:W118 C122:D124 V122:W124">
    <cfRule type="cellIs" dxfId="64" priority="269" operator="between">
      <formula>$Z$6</formula>
      <formula>$AA$6</formula>
    </cfRule>
    <cfRule type="cellIs" dxfId="63" priority="270" operator="between">
      <formula>$Z$7</formula>
      <formula>$AA$7</formula>
    </cfRule>
    <cfRule type="cellIs" dxfId="62" priority="271" operator="between">
      <formula>$Z$8</formula>
      <formula>$AA$8</formula>
    </cfRule>
    <cfRule type="cellIs" dxfId="61" priority="272" operator="between">
      <formula>$Z$9</formula>
      <formula>$AA$9</formula>
    </cfRule>
    <cfRule type="cellIs" dxfId="60" priority="273" operator="between">
      <formula>$Z$10</formula>
      <formula>$AA$10</formula>
    </cfRule>
  </conditionalFormatting>
  <printOptions horizontalCentered="1" verticalCentered="1"/>
  <pageMargins left="0.25" right="0.25" top="0.75" bottom="0.75" header="0.3" footer="0.3"/>
  <pageSetup scale="28" fitToHeight="0" orientation="landscape" r:id="rId1"/>
  <rowBreaks count="2" manualBreakCount="2">
    <brk id="37" max="16383" man="1"/>
    <brk id="75" max="26" man="1"/>
  </rowBreaks>
  <colBreaks count="1" manualBreakCount="1">
    <brk id="9" max="92"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H35"/>
  <sheetViews>
    <sheetView showGridLines="0" zoomScale="85" zoomScaleNormal="85" workbookViewId="0">
      <pane xSplit="1" ySplit="8" topLeftCell="B25" activePane="bottomRight" state="frozen"/>
      <selection pane="topRight" activeCell="B1" sqref="B1"/>
      <selection pane="bottomLeft" activeCell="A7" sqref="A7"/>
      <selection pane="bottomRight" activeCell="A21" sqref="A21:XFD1048576"/>
    </sheetView>
  </sheetViews>
  <sheetFormatPr baseColWidth="10" defaultColWidth="0" defaultRowHeight="13.2" zeroHeight="1" x14ac:dyDescent="0.3"/>
  <cols>
    <col min="1" max="1" width="11.44140625" style="65" customWidth="1"/>
    <col min="2" max="2" width="30.44140625" style="70" customWidth="1"/>
    <col min="3" max="3" width="13.44140625" style="70" customWidth="1"/>
    <col min="4" max="4" width="13" style="70" customWidth="1"/>
    <col min="5" max="5" width="16.44140625" style="112" customWidth="1"/>
    <col min="6" max="6" width="11.33203125" style="112" customWidth="1"/>
    <col min="7" max="7" width="15.44140625" style="70" customWidth="1"/>
    <col min="8" max="8" width="10.109375" style="70" bestFit="1" customWidth="1"/>
    <col min="9" max="9" width="7.44140625" style="70" customWidth="1"/>
    <col min="10" max="10" width="14" style="70" customWidth="1"/>
    <col min="11" max="15" width="12.44140625" style="70" customWidth="1"/>
    <col min="16" max="16" width="3.88671875" style="70" customWidth="1"/>
    <col min="17" max="17" width="4.88671875" style="65" customWidth="1"/>
    <col min="18" max="18" width="5.88671875" style="65" bestFit="1" customWidth="1"/>
    <col min="19" max="24" width="14" style="65" customWidth="1"/>
    <col min="25" max="25" width="11.44140625" style="65" customWidth="1"/>
    <col min="26" max="29" width="11.44140625" style="65" hidden="1" customWidth="1"/>
    <col min="30" max="30" width="5.44140625" style="65" hidden="1" customWidth="1"/>
    <col min="31" max="31" width="26.88671875" style="65" hidden="1" customWidth="1"/>
    <col min="32" max="36" width="22.88671875" style="70" hidden="1" customWidth="1"/>
    <col min="37" max="37" width="23.44140625" style="65" hidden="1" customWidth="1"/>
    <col min="38" max="265" width="11.44140625" style="65" hidden="1" customWidth="1"/>
    <col min="266" max="266" width="12.44140625" style="65" hidden="1" customWidth="1"/>
    <col min="267" max="267" width="47" style="65" hidden="1" customWidth="1"/>
    <col min="268" max="268" width="35" style="65" hidden="1" customWidth="1"/>
    <col min="269" max="270" width="14.44140625" style="65" hidden="1" customWidth="1"/>
    <col min="271" max="16384" width="14.44140625" style="65" hidden="1"/>
  </cols>
  <sheetData>
    <row r="1" spans="1:38" s="53" customFormat="1" ht="36" customHeight="1" x14ac:dyDescent="0.3">
      <c r="A1" s="370"/>
      <c r="B1" s="365" t="str">
        <f>+'2 CONTEXTO E IDENTIFICACIÓN'!A1</f>
        <v>MAPA DE RIESGOS</v>
      </c>
      <c r="C1" s="446"/>
      <c r="D1" s="369"/>
      <c r="E1" s="107"/>
      <c r="F1" s="3"/>
      <c r="G1" s="199" t="str">
        <f>+'2 CONTEXTO E IDENTIFICACIÓN'!$I$4</f>
        <v xml:space="preserve">Elaboración </v>
      </c>
      <c r="H1" s="213">
        <f>'2 CONTEXTO E IDENTIFICACIÓN'!J4</f>
        <v>46259</v>
      </c>
      <c r="I1" s="13"/>
      <c r="J1" s="13"/>
      <c r="AF1" s="54"/>
      <c r="AG1" s="54"/>
      <c r="AH1" s="54"/>
      <c r="AI1" s="54"/>
      <c r="AJ1" s="54"/>
    </row>
    <row r="2" spans="1:38" s="53" customFormat="1" ht="36" customHeight="1" x14ac:dyDescent="0.25">
      <c r="A2" s="366"/>
      <c r="B2" s="366"/>
      <c r="C2" s="37" t="str">
        <f>+'2 CONTEXTO E IDENTIFICACIÓN'!A2</f>
        <v>VERSIÓN:</v>
      </c>
      <c r="D2" s="359">
        <f>'2 CONTEXTO E IDENTIFICACIÓN'!B2</f>
        <v>1</v>
      </c>
      <c r="E2" s="107"/>
      <c r="G2" s="202" t="str">
        <f>+'2 CONTEXTO E IDENTIFICACIÓN'!$E$5</f>
        <v xml:space="preserve">Vigencia: </v>
      </c>
      <c r="H2" s="200">
        <f>'2 CONTEXTO E IDENTIFICACIÓN'!G5</f>
        <v>46266</v>
      </c>
      <c r="I2" s="201" t="s">
        <v>102</v>
      </c>
      <c r="J2" s="198">
        <f>'2 CONTEXTO E IDENTIFICACIÓN'!J5</f>
        <v>46387</v>
      </c>
      <c r="K2" s="56"/>
      <c r="L2" s="56"/>
      <c r="M2" s="56"/>
      <c r="N2" s="56"/>
      <c r="O2" s="56"/>
      <c r="P2" s="55"/>
      <c r="AF2" s="54"/>
      <c r="AG2" s="54"/>
      <c r="AH2" s="54"/>
      <c r="AI2" s="54"/>
      <c r="AJ2" s="54"/>
    </row>
    <row r="3" spans="1:38" s="53" customFormat="1" x14ac:dyDescent="0.25">
      <c r="A3" s="57"/>
      <c r="B3" s="55"/>
      <c r="C3" s="203"/>
      <c r="D3" s="203"/>
      <c r="E3" s="107"/>
      <c r="F3" s="216"/>
      <c r="G3" s="216"/>
      <c r="H3" s="217"/>
      <c r="I3" s="218"/>
      <c r="J3" s="196"/>
      <c r="K3" s="56"/>
      <c r="L3" s="56"/>
      <c r="M3" s="56"/>
      <c r="N3" s="56"/>
      <c r="O3" s="56"/>
      <c r="P3" s="55"/>
      <c r="AF3" s="54"/>
      <c r="AG3" s="54"/>
      <c r="AH3" s="54"/>
      <c r="AI3" s="54"/>
      <c r="AJ3" s="54"/>
    </row>
    <row r="4" spans="1:38" s="53" customFormat="1" ht="13.8" customHeight="1" x14ac:dyDescent="0.3">
      <c r="A4" s="12" t="s">
        <v>93</v>
      </c>
      <c r="B4" s="374" t="str">
        <f>'2 CONTEXTO E IDENTIFICACIÓN'!B4</f>
        <v>Unidad Administrativa Especial de Organizaciones Solidarias</v>
      </c>
      <c r="C4" s="368"/>
      <c r="D4" s="369"/>
      <c r="E4" s="51"/>
      <c r="F4" s="108"/>
      <c r="AF4" s="54"/>
      <c r="AG4" s="54"/>
      <c r="AH4" s="54"/>
      <c r="AI4" s="54"/>
      <c r="AJ4" s="54"/>
    </row>
    <row r="5" spans="1:38" s="53" customFormat="1" ht="28.2" customHeight="1" thickBot="1" x14ac:dyDescent="0.35">
      <c r="A5" s="12" t="s">
        <v>95</v>
      </c>
      <c r="B5" s="374" t="str">
        <f>'2 CONTEXTO E IDENTIFICACIÓN'!F4</f>
        <v>Fomento de la Asociatividad Solidaria</v>
      </c>
      <c r="C5" s="368"/>
      <c r="D5" s="369"/>
      <c r="E5" s="51"/>
      <c r="F5" s="108"/>
      <c r="AF5" s="54"/>
      <c r="AG5" s="54"/>
      <c r="AH5" s="54"/>
      <c r="AI5" s="54"/>
      <c r="AJ5" s="54"/>
    </row>
    <row r="6" spans="1:38" s="53" customFormat="1" ht="13.8" customHeight="1" thickBot="1" x14ac:dyDescent="0.35">
      <c r="D6" s="55"/>
      <c r="E6" s="39"/>
      <c r="F6" s="108"/>
      <c r="I6" s="454" t="s">
        <v>349</v>
      </c>
      <c r="J6" s="442"/>
      <c r="K6" s="442"/>
      <c r="L6" s="442"/>
      <c r="M6" s="442"/>
      <c r="N6" s="442"/>
      <c r="O6" s="443"/>
      <c r="R6" s="58"/>
      <c r="S6" s="59"/>
      <c r="T6" s="450" t="s">
        <v>174</v>
      </c>
      <c r="U6" s="376"/>
      <c r="V6" s="376"/>
      <c r="W6" s="376"/>
      <c r="X6" s="448"/>
      <c r="AF6" s="54"/>
      <c r="AG6" s="54"/>
      <c r="AH6" s="54"/>
      <c r="AI6" s="54"/>
      <c r="AJ6" s="54"/>
    </row>
    <row r="7" spans="1:38" ht="14.4" customHeight="1" x14ac:dyDescent="0.3">
      <c r="A7" s="109"/>
      <c r="B7" s="109"/>
      <c r="C7" s="62"/>
      <c r="D7" s="109"/>
      <c r="E7" s="367" t="s">
        <v>350</v>
      </c>
      <c r="F7" s="368"/>
      <c r="G7" s="369"/>
      <c r="H7" s="62"/>
      <c r="I7" s="63"/>
      <c r="J7" s="64"/>
      <c r="K7" s="450" t="s">
        <v>174</v>
      </c>
      <c r="L7" s="376"/>
      <c r="M7" s="376"/>
      <c r="N7" s="376"/>
      <c r="O7" s="448"/>
      <c r="P7" s="62"/>
      <c r="R7" s="66"/>
      <c r="T7" s="67">
        <v>0.2</v>
      </c>
      <c r="U7" s="67">
        <v>0.4</v>
      </c>
      <c r="V7" s="67">
        <v>0.6</v>
      </c>
      <c r="W7" s="67">
        <v>0.8</v>
      </c>
      <c r="X7" s="68">
        <v>1</v>
      </c>
      <c r="Y7" s="69"/>
      <c r="Z7" s="69"/>
      <c r="AA7" s="69"/>
      <c r="AB7" s="69"/>
      <c r="AC7" s="69"/>
      <c r="AD7" s="69"/>
      <c r="AE7" s="69"/>
    </row>
    <row r="8" spans="1:38" ht="39.9" customHeight="1" x14ac:dyDescent="0.25">
      <c r="A8" s="360" t="s">
        <v>263</v>
      </c>
      <c r="B8" s="360" t="s">
        <v>305</v>
      </c>
      <c r="C8" s="360" t="s">
        <v>351</v>
      </c>
      <c r="D8" s="360" t="s">
        <v>351</v>
      </c>
      <c r="E8" s="360" t="s">
        <v>155</v>
      </c>
      <c r="F8" s="360" t="s">
        <v>174</v>
      </c>
      <c r="G8" s="360" t="s">
        <v>352</v>
      </c>
      <c r="H8" s="62"/>
      <c r="I8" s="66"/>
      <c r="J8" s="74"/>
      <c r="K8" s="75" t="s">
        <v>280</v>
      </c>
      <c r="L8" s="75" t="s">
        <v>285</v>
      </c>
      <c r="M8" s="75" t="s">
        <v>292</v>
      </c>
      <c r="N8" s="75" t="s">
        <v>297</v>
      </c>
      <c r="O8" s="76" t="s">
        <v>300</v>
      </c>
      <c r="P8" s="62"/>
      <c r="R8" s="66"/>
      <c r="S8" s="77"/>
      <c r="T8" s="78" t="s">
        <v>280</v>
      </c>
      <c r="U8" s="78" t="s">
        <v>285</v>
      </c>
      <c r="V8" s="78" t="s">
        <v>292</v>
      </c>
      <c r="W8" s="78" t="s">
        <v>297</v>
      </c>
      <c r="X8" s="79" t="s">
        <v>300</v>
      </c>
      <c r="AA8" s="69"/>
      <c r="AB8" s="69"/>
      <c r="AC8" s="80"/>
      <c r="AD8" s="80"/>
      <c r="AE8" s="80"/>
      <c r="AF8" s="80"/>
      <c r="AG8" s="80"/>
      <c r="AH8" s="80"/>
      <c r="AI8" s="80"/>
      <c r="AJ8" s="80"/>
      <c r="AK8" s="80"/>
      <c r="AL8" s="80"/>
    </row>
    <row r="9" spans="1:38" ht="93.15" customHeight="1" x14ac:dyDescent="0.25">
      <c r="A9" s="81" t="str">
        <f>'2 CONTEXTO E IDENTIFICACIÓN'!A9</f>
        <v>R10</v>
      </c>
      <c r="B9" s="82" t="str">
        <f>+'2 CONTEXTO E IDENTIFICACIÓN'!J9</f>
        <v>Posibilidad de afectación económica y reputacional por el incumplimiento de las actividades, tiempos y responsables establecidos en el proceso de Fomento de la Asociatividad Solidaria y sus cuatro procedimientos asociados. a causa de  el proceso y los procedimientos vigentes se encuentran desactuaizados y no reflejan el modelo de ejecución actual con gestores territoriales contratistas (en lugar de convenios con cooperantes), generando vacíos normativos y ausencia de lineamientos claros para el equipo.</v>
      </c>
      <c r="C9" s="110">
        <f>+'5 VALORACIÓN DEL CONTROL'!T9</f>
        <v>7.3499999999999982E-2</v>
      </c>
      <c r="D9" s="339">
        <f>+'5 VALORACIÓN DEL CONTROL'!U9</f>
        <v>0.8</v>
      </c>
      <c r="E9" s="111" t="str">
        <f t="shared" ref="E9:E28" si="0">+IF(C9=0,"",IF(C9&lt;=$R$13,$S$13,IF(C9&lt;=$R$12,$S$12,IF(C9&lt;=$R$11,$S$11,IF(C9&lt;=$R$10,$S$10,IF(C9&lt;=$R$9,$S$9,""))))))</f>
        <v>Muy Baja</v>
      </c>
      <c r="F9" s="111" t="str">
        <f t="shared" ref="F9:F28" si="1">+IF(D9=0,"",IF(D9&lt;=$T$7,$T$8,IF(D9&lt;=$U$7,$U$8,IF(D9&lt;=$V$7,$V$8,IF(D9&lt;=$W$7,$W$8,IF(D9&lt;=$X$7,$X$8,""))))))</f>
        <v>Mayor</v>
      </c>
      <c r="G9" s="82" t="str">
        <f t="shared" ref="G9:G28" si="2">+IF(E9=$S$9,IF(F9=$T$8,$T$9,IF(F9=$U$8,$U$9,IF(F9=$V$8,$V$9,IF(F9=$W$8,$W$9,IF(F9=$X$8,$X$9))))),IF(E9=$S$10,IF(F9=$T$8,$T$10,IF(F9=$U$8,$U$10,IF(F9=$V$8,$V$10,IF(F9=$W$8,$W$10,IF(F9=$X$8,$X$10))))),IF(E9=$S$11,IF(F9=$T$8,$T$11,IF(F9=$U$8,$U$11,IF(F9=$V$8,$V$11,IF(F9=$W$8,$W$11,IF(F9=$X$8,$X$11))))),IF(E9=$S$12,IF(F9=$T$8,$T$12,IF(F9=$U$8,$U$12,IF(F9=$V$8,$V$12,IF(F9=$W$8,$W$12,IF(F9=$X$8,$X$12))))),IF(E9=$S$13,IF(F9=$T$8,$T$13,IF(F9=$U$8,$U$13,IF(F9=$V$8,$V$13,IF(F9=$W$8,$W$13,IF(F9=$X$8,$X$13))))),"")))))</f>
        <v>Alto</v>
      </c>
      <c r="H9" s="83"/>
      <c r="I9" s="451" t="s">
        <v>155</v>
      </c>
      <c r="J9" s="75" t="s">
        <v>298</v>
      </c>
      <c r="K9" s="84" t="str">
        <f>+IF(AND(E9=$S$9,F9=$T$8),A9,"")&amp;" "&amp;IF(AND(E10=$S$9,F10=$T$8),A10,"")&amp;" "&amp;IF(AND(E11=$S$9,F11=$T$8),A11,"")&amp;" "&amp;IF(AND(E12=$S$9,F12=$T$8),A12,"")&amp;" "&amp;IF(AND(E13=$S$9,F13=$T$8),A13,"")&amp;" "&amp;IF(AND(E14=$S$9,F14=$T$8),A14,"")&amp;" "&amp;IF(AND(E15=$S$9,F15=$T$8),A15,"")&amp;" "&amp;IF(AND(E16=$S$9,F16=$T$8),A16,"")&amp;" "&amp;IF(AND(E17=$S$9,F17=$T$8),A17,"")&amp;" "&amp;IF(AND(E18=$S$9,F18=$T$8),A18,"")&amp;" "&amp;IF(AND(E19=$S$9,F19=$T$8),A19,"")&amp;" "&amp;IF(AND(E20=$S$9,F20=$T$8),A20,"")&amp;" "&amp;IF(AND(E21=$S$9,F21=$T$8),A21,"")&amp;" "&amp;IF(AND(E22=$S$9,F22=$T$8),A22,"")&amp;" "&amp;IF(AND(E23=$S$9,F23=$T$8),A23,"")&amp;" "&amp;IF(AND(E24=$S$9,F24=$T$8),A24,"")&amp;" "&amp;IF(AND(E25=$S$9,F25=$T$8),A25,"")&amp;" "&amp;IF(AND(E26=$S$9,F26=$T$8),A26,"")&amp;" "&amp;IF(AND(E27=$S$9,F27=$T$8),A27,"")&amp;" "&amp;IF(AND(E28=$S$9,F28=$T$8),A28,"")</f>
        <v xml:space="preserve">                   </v>
      </c>
      <c r="L9" s="84" t="str">
        <f>+IF(AND(E9=$S$9,F9=$U$8),A9,"")&amp;" "&amp;IF(AND(E10=$S$9,F10=$U$8),A10,"")&amp;" "&amp;IF(AND(E11=$S$9,F11=$U$8),A11,"")&amp;" "&amp;IF(AND(E12=$S$9,F12=$U$8),A12,"")&amp;" "&amp;IF(AND(E13=$S$9,F13=$U$8),A13,"")&amp;" "&amp;IF(AND(E14=$S$9,F14=$U$8),A14,"")&amp;" "&amp;IF(AND(E15=$S$9,F15=$U$8),A15,"")&amp;" "&amp;IF(AND(E16=$S$9,F16=$U$8),A16,"")&amp;" "&amp;IF(AND(E17=$S$9,F17=$U$8),A17,"")&amp;" "&amp;IF(AND(E18=$S$9,F18=$U$8),A18,"")&amp;" "&amp;IF(AND(E19=$S$9,F19=$U$8),A19,"")&amp;" "&amp;IF(AND(E20=$S$9,F20=$U$8),A20,"")&amp;" "&amp;IF(AND(E21=$S$9,F21=$U$8),A21,"")&amp;" "&amp;IF(AND(E22=$S$9,F22=$U$8),A22,"")&amp;" "&amp;IF(AND(E23=$S$9,F23=$U$8),A23,"")&amp;" "&amp;IF(AND(E24=$S$9,F24=$U$8),A24,"")&amp;" "&amp;IF(AND(E25=$S$9,F25=$U$8),A25,"")&amp;" "&amp;IF(AND(E26=$S$9,F26=$U$8),A26,"")&amp;" "&amp;IF(AND(E27=$S$9,F27=$U$8),A27,"")&amp;" "&amp;IF(AND(E28=$S$9,F28=$U$8),A28,"")</f>
        <v xml:space="preserve">                   </v>
      </c>
      <c r="M9" s="84" t="str">
        <f>+IF(AND(E9=$S$9,F9=$V$8),A9,"")&amp;" "&amp;IF(AND(E10=$S$9,F10=$V$8),A10,"")&amp;" "&amp;IF(AND(E11=$S$9,F11=$V$8),A11,"")&amp;" "&amp;IF(AND(E12=$S$9,F12=$V$8),A12,"")&amp;" "&amp;IF(AND(E13=$S$9,F13=$V$8),A13,"")&amp;" "&amp;IF(AND(E14=$S$9,F14=$V$8),A14,"")&amp;" "&amp;IF(AND(E15=$S$9,F15=$V$8),A15,"")&amp;" "&amp;IF(AND(E16=$S$9,F16=$V$8),A16,"")&amp;" "&amp;IF(AND(E17=$S$9,F17=$V$8),A17,"")&amp;" "&amp;IF(AND(E18=$S$9,F18=$V$8),A18,"")&amp;" "&amp;IF(AND(E19=$S$9,F19=$V$8),A19,"")&amp;" "&amp;IF(AND(E20=$S$9,F20=$V$8),A20,"")&amp;" "&amp;IF(AND(E21=$S$9,F21=$V$8),A21,"")&amp;" "&amp;IF(AND(E22=$S$9,F22=$V$8),A22,"")&amp;" "&amp;IF(AND(E23=$S$9,F23=$V$8),A23,"")&amp;" "&amp;IF(AND(E24=$S$9,F24=$V$8),A24,"")&amp;" "&amp;IF(AND(E25=$S$9,F25=$V$8),A25,"")&amp;" "&amp;IF(AND(E26=$S$9,F26=$V$8),A26,"")&amp;" "&amp;IF(AND(E27=$S$9,F27=$V$8),A27,"")&amp;" "&amp;IF(AND(E28=$S$9,F28=$V$8),A28,"")</f>
        <v xml:space="preserve">                   </v>
      </c>
      <c r="N9" s="84" t="str">
        <f>+IF(AND(E9=$S$9,F9=$W$8),A9,"")&amp;" "&amp;IF(AND(E10=$S$9,F10=$W$8),A10,"")&amp;" "&amp;IF(AND(E11=$S$9,F11=$W$8),A11,"")&amp;" "&amp;IF(AND(E12=$S$9,F12=$W$8),A12,"")&amp;" "&amp;IF(AND(E13=$S$9,F13=$W$8),A13,"")&amp;" "&amp;IF(AND(E14=$S$9,F14=$W$8),A14,"")&amp;" "&amp;IF(AND(E15=$S$9,F15=$W$8),A15,"")&amp;" "&amp;IF(AND(E16=$S$9,F16=$W$8),A16,"")&amp;" "&amp;IF(AND(E17=$S$9,F17=$W$8),A17,"")&amp;" "&amp;IF(AND(E18=$S$9,F18=$W$8),A18,"")&amp;" "&amp;IF(AND(E19=$S$9,F19=$W$8),A19,"")&amp;" "&amp;IF(AND(E20=$S$9,F20=$W$8),A20,"")&amp;" "&amp;IF(AND(E21=$S$9,F21=$W$8),A21,"")&amp;" "&amp;IF(AND(E22=$S$9,F22=$W$8),A22,"")&amp;" "&amp;IF(AND(E23=$S$9,F23=$W$8),A23,"")&amp;" "&amp;IF(AND(E24=$S$9,F24=$W$8),A24,"")&amp;" "&amp;IF(AND(E25=$S$9,F25=$W$8),A25,"")&amp;" "&amp;IF(AND(E26=$S$9,F26=$W$8),A26,"")&amp;" "&amp;IF(AND(E27=$S$9,F27=$W$8),A27,"")&amp;" "&amp;IF(AND(E28=$S$9,F28=$W$8),A28,"")</f>
        <v xml:space="preserve">                   </v>
      </c>
      <c r="O9" s="85" t="str">
        <f>+IF(AND(E9=$S$9,F9=$X$8),A9,"")&amp;" "&amp;IF(AND(E10=$S$9,F10=$X$8),A10,"")&amp;" "&amp;IF(AND(E11=$S$9,F11=$X$8),A11,"")&amp;" "&amp;IF(AND(E12=$S$9,F12=$X$8),A12,"")&amp;" "&amp;IF(AND(E13=$S$9,F13=$X$8),A13,"")&amp;" "&amp;IF(AND(E14=$S$9,F14=$X$8),A14,"")&amp;" "&amp;IF(AND(E15=$S$9,F15=$X$8),A15,"")&amp;" "&amp;IF(AND(E16=$S$9,F16=$X$8),A16,"")&amp;" "&amp;IF(AND(E17=$S$9,F17=$X$8),A17,"")&amp;" "&amp;IF(AND(E18=$S$9,F18=$X$8),A18,"")&amp;" "&amp;IF(AND(E19=$S$9,F19=$X$8),A19,"")&amp;" "&amp;IF(AND(E20=$S$9,F20=$X$8),A20,"")&amp;" "&amp;IF(AND(E21=$S$9,F21=$X$8),A21,"")&amp;" "&amp;IF(AND(E22=$S$9,F22=$X$8),A22,"")&amp;" "&amp;IF(AND(E23=$S$9,F23=$X$8),A23,"")&amp;" "&amp;IF(AND(E24=$S$9,F24=$X$8),A24,"")&amp;" "&amp;IF(AND(E25=$S$9,F25=$X$8),A25,"")&amp;" "&amp;IF(AND(E26=$S$9,F26=$X$8),A26,"")&amp;" "&amp;IF(AND(E27=$S$9,F27=$X$8),A27,"")&amp;" "&amp;IF(AND(E28=$S$9,F28=$X$8),A28,"")</f>
        <v xml:space="preserve">                   </v>
      </c>
      <c r="P9" s="83"/>
      <c r="Q9" s="476" t="s">
        <v>155</v>
      </c>
      <c r="R9" s="86">
        <v>1</v>
      </c>
      <c r="S9" s="78" t="s">
        <v>298</v>
      </c>
      <c r="T9" s="84" t="s">
        <v>306</v>
      </c>
      <c r="U9" s="84" t="s">
        <v>306</v>
      </c>
      <c r="V9" s="84" t="s">
        <v>306</v>
      </c>
      <c r="W9" s="84" t="s">
        <v>306</v>
      </c>
      <c r="X9" s="85" t="s">
        <v>307</v>
      </c>
      <c r="AA9" s="69"/>
      <c r="AB9" s="69"/>
      <c r="AC9" s="80"/>
      <c r="AD9" s="80"/>
      <c r="AE9" s="80"/>
      <c r="AF9" s="87"/>
      <c r="AG9" s="87"/>
      <c r="AH9" s="87"/>
      <c r="AI9" s="87"/>
      <c r="AJ9" s="87"/>
      <c r="AK9" s="80"/>
      <c r="AL9" s="80"/>
    </row>
    <row r="10" spans="1:38" ht="93.15" customHeight="1" x14ac:dyDescent="0.25">
      <c r="A10" s="81" t="str">
        <f>'2 CONTEXTO E IDENTIFICACIÓN'!A10</f>
        <v>R11</v>
      </c>
      <c r="B10" s="82" t="str">
        <f>+'2 CONTEXTO E IDENTIFICACIÓN'!J10</f>
        <v>Posibilidad  de efecto dañoso sobre el recurso público por  la asignación de medios de producción o recursos de fortalecimiento a organizaciones cuya caracterización socioeconómica, productiva y de necesidades no fue diagnosticada de forma completa o verificada. a causa de ausencia de una metodología estandarizada y de instrumentos de verificación para que los gestores territoriales realicen la caracterización (diagnóstico económico, social y productivo) de las organizaciones antes de la entrega de medios de producción.</v>
      </c>
      <c r="C10" s="110">
        <f>+'5 VALORACIÓN DEL CONTROL'!T15</f>
        <v>7.3499999999999982E-2</v>
      </c>
      <c r="D10" s="339">
        <f>+'5 VALORACIÓN DEL CONTROL'!U15</f>
        <v>0.8</v>
      </c>
      <c r="E10" s="111" t="str">
        <f t="shared" si="0"/>
        <v>Muy Baja</v>
      </c>
      <c r="F10" s="111" t="str">
        <f t="shared" si="1"/>
        <v>Mayor</v>
      </c>
      <c r="G10" s="82" t="str">
        <f t="shared" si="2"/>
        <v>Alto</v>
      </c>
      <c r="H10" s="83"/>
      <c r="I10" s="452"/>
      <c r="J10" s="75" t="s">
        <v>295</v>
      </c>
      <c r="K10" s="88" t="str">
        <f>+IF(AND(E9=$S$10,F9=$T$8),A9,"")&amp;" "&amp;IF(AND(E10=$S$10,F10=$T$8),A10,"")&amp;" "&amp;IF(AND(E11=$S$10,F11=$T$8),A11,"")&amp;" "&amp;IF(AND(E12=$S$10,F12=$T$8),A12,"")&amp;" "&amp;IF(AND(E13=$S$10,F13=$T$8),A13,"")&amp;" "&amp;IF(AND(E14=$S$10,F14=$T$8),A14,"")&amp;" "&amp;IF(AND(E15=$S$10,F15=$T$8),A15,"")&amp;" "&amp;IF(AND(E16=$S$10,F16=$T$8),A16,"")&amp;" "&amp;IF(AND(E17=$S$10,F17=$T$8),A17,"")&amp;" "&amp;IF(AND(E18=$S$10,F18=$T$8),A18,"")&amp;" "&amp;IF(AND(E19=$S$10,F19=$T$8),A19,"")&amp;" "&amp;IF(AND(E20=$S$10,F20=$T$8),A20,"")&amp;" "&amp;IF(AND(E21=$S$10,F21=$T$8),A21,"")&amp;" "&amp;IF(AND(E22=$S$10,F22=$T$8),A22,"")&amp;" "&amp;IF(AND(E23=$S$10,F23=$T$8),A23,"")&amp;" "&amp;IF(AND(E24=$S$10,F24=$T$8),A24,"")&amp;" "&amp;IF(AND(E25=$S$10,F25=$T$8),A25,"")&amp;" "&amp;IF(AND(E26=$S$10,F26=$T$8),A26,"")&amp;" "&amp;IF(AND(E27=$S$10,F27=$T$8),A27,"")&amp;" "&amp;IF(AND(E28=$S$10,F28=$T$8),A28,"")</f>
        <v xml:space="preserve">                   </v>
      </c>
      <c r="L10" s="88" t="str">
        <f>+IF(AND(E9=$S$10,F9=$U$8),A9,"")&amp;" "&amp;IF(AND(E10=$S$10,F10=$U$8),A10,"")&amp;" "&amp;IF(AND(E11=$S$10,F11=$U$8),A11,"")&amp;" "&amp;IF(AND(E12=$S$10,F12=$U$8),A12,"")&amp;" "&amp;IF(AND(E13=$S$10,F13=$U$8),A13,"")&amp;" "&amp;IF(AND(E14=$S$10,F14=$U$8),A14,"")&amp;" "&amp;IF(AND(E15=$S$10,F15=$U$8),A15,"")&amp;" "&amp;IF(AND(E16=$S$10,F16=$U$8),A16,"")&amp;" "&amp;IF(AND(E17=$S$10,F17=$U$8),A17,"")&amp;" "&amp;IF(AND(E18=$S$10,F18=$U$8),A18,"")&amp;" "&amp;IF(AND(E19=$S$10,F19=$U$8),A19,"")&amp;" "&amp;IF(AND(E20=$S$10,F20=$U$8),A20,"")&amp;" "&amp;IF(AND(E21=$S$10,F21=$U$8),A21,"")&amp;" "&amp;IF(AND(E22=$S$10,F22=$U$8),A22,"")&amp;" "&amp;IF(AND(E23=$S$10,F23=$U$8),A23,"")&amp;" "&amp;IF(AND(E24=$S$10,F24=$U$8),A24,"")&amp;" "&amp;IF(AND(E25=$S$10,F25=$U$8),A25,"")&amp;" "&amp;IF(AND(E26=$S$10,F26=$U$8),A26,"")&amp;" "&amp;IF(AND(E27=$S$10,F27=$U$8),A27,"")&amp;" "&amp;IF(AND(E28=$S$10,F28=$U$8),A28,"")</f>
        <v xml:space="preserve">                   </v>
      </c>
      <c r="M10" s="84" t="str">
        <f>+IF(AND(E9=$S$10,F9=$V$8),A9,"")&amp;" "&amp;IF(AND(E10=$S$10,F10=$V$8),A10,"")&amp;" "&amp;IF(AND(E11=$S$10,F11=$V$8),A11,"")&amp;" "&amp;IF(AND(E12=$S$10,F12=$V$8),A12,"")&amp;" "&amp;IF(AND(E13=$S$10,F13=$V$8),A13,"")&amp;" "&amp;IF(AND(E14=$S$10,F14=$V$8),A14,"")&amp;" "&amp;IF(AND(E15=$S$10,F15=$V$8),A15,"")&amp;" "&amp;IF(AND(E16=$S$10,F16=$V$8),A16,"")&amp;" "&amp;IF(AND(E17=$S$10,F17=$V$8),A17,"")&amp;" "&amp;IF(AND(E18=$S$10,F18=$V$8),A18,"")&amp;" "&amp;IF(AND(E19=$S$10,F19=$V$8),A19,"")&amp;" "&amp;IF(AND(E20=$S$10,F20=$V$8),A20,"")&amp;" "&amp;IF(AND(E21=$S$10,F21=$V$8),A21,"")&amp;" "&amp;IF(AND(E22=$S$10,F22=$V$8),A22,"")&amp;" "&amp;IF(AND(E23=$S$10,F23=$V$8),A23,"")&amp;" "&amp;IF(AND(E24=$S$10,F24=$V$8),A24,"")&amp;" "&amp;IF(AND(E25=$S$10,F25=$V$8),A25,"")&amp;" "&amp;IF(AND(E26=$S$10,F26=$V$8),A26,"")&amp;" "&amp;IF(AND(E27=$S$10,F27=$V$8),A27,"")&amp;" "&amp;IF(AND(E28=$S$10,F28=$V$8),A28,"")</f>
        <v xml:space="preserve">                   </v>
      </c>
      <c r="N10" s="84" t="str">
        <f>+IF(AND(E9=$S$10,F9=$W$8),A9,"")&amp;" "&amp;IF(AND(E10=$S$10,F10=$W$8),A10,"")&amp;" "&amp;IF(AND(E11=$S$10,F11=$W$8),A11,"")&amp;" "&amp;IF(AND(E12=$S$10,F12=$W$8),A12,"")&amp;" "&amp;IF(AND(E13=$S$10,F13=$W$8),A13,"")&amp;" "&amp;IF(AND(E14=$S$10,F14=$W$8),A14,"")&amp;" "&amp;IF(AND(E15=$S$10,F15=$W$8),A15,"")&amp;" "&amp;IF(AND(E16=$S$10,F16=$W$8),A16,"")&amp;" "&amp;IF(AND(E17=$S$10,F17=$W$8),A17,"")&amp;" "&amp;IF(AND(E18=$S$10,F18=$W$8),A18,"")&amp;" "&amp;IF(AND(E19=$S$10,F19=$W$8),A19,"")&amp;" "&amp;IF(AND(E20=$S$10,F20=$W$8),A20,"")&amp;" "&amp;IF(AND(E21=$S$10,F21=$W$8),A21,"")&amp;" "&amp;IF(AND(E22=$S$10,F22=$W$8),A22,"")&amp;" "&amp;IF(AND(E23=$S$10,F23=$W$8),A23,"")&amp;" "&amp;IF(AND(E24=$S$10,F24=$W$8),A24,"")&amp;" "&amp;IF(AND(E25=$S$10,F25=$W$8),A25,"")&amp;" "&amp;IF(AND(E26=$S$10,F26=$W$8),A26,"")&amp;" "&amp;IF(AND(E27=$S$10,F27=$W$8),A27,"")&amp;" "&amp;IF(AND(E28=$S$10,F28=$W$8),A28,"")</f>
        <v xml:space="preserve">                   </v>
      </c>
      <c r="O10" s="85" t="str">
        <f>+IF(AND(E9=$S$10,F9=$X$8),A9,"")&amp;" "&amp;IF(AND(E10=$S$10,F10=$X$8),A10,"")&amp;" "&amp;IF(AND(E11=$S$10,F11=$X$8),A11,"")&amp;" "&amp;IF(AND(E12=$S$10,F12=$X$8),A12,"")&amp;" "&amp;IF(AND(E13=$S$10,F13=$X$8),A13,"")&amp;" "&amp;IF(AND(E14=$S$10,F14=$X$8),A14,"")&amp;" "&amp;IF(AND(E15=$S$10,F15=$X$8),A15,"")&amp;" "&amp;IF(AND(E16=$S$10,F16=$X$8),A16,"")&amp;" "&amp;IF(AND(E17=$S$10,F17=$X$8),A17,"")&amp;" "&amp;IF(AND(E18=$S$10,F18=$X$8),A18,"")&amp;" "&amp;IF(AND(E19=$S$10,F19=$X$8),A19,"")&amp;" "&amp;IF(AND(E20=$S$10,F20=$X$8),A20,"")&amp;" "&amp;IF(AND(E21=$S$10,F21=$X$8),A21,"")&amp;" "&amp;IF(AND(E22=$S$10,F22=$X$8),A22,"")&amp;" "&amp;IF(AND(E23=$S$10,F23=$X$8),A23,"")&amp;" "&amp;IF(AND(E24=$S$10,F24=$X$8),A24,"")&amp;" "&amp;IF(AND(E25=$S$10,F25=$X$8),A25,"")&amp;" "&amp;IF(AND(E26=$S$10,F26=$X$8),A26,"")&amp;" "&amp;IF(AND(E27=$S$10,F27=$X$8),A27,"")&amp;" "&amp;IF(AND(E28=$S$10,F28=$X$8),A28,"")</f>
        <v xml:space="preserve">                   </v>
      </c>
      <c r="P10" s="83"/>
      <c r="Q10" s="460"/>
      <c r="R10" s="86">
        <v>0.8</v>
      </c>
      <c r="S10" s="78" t="s">
        <v>295</v>
      </c>
      <c r="T10" s="88" t="s">
        <v>292</v>
      </c>
      <c r="U10" s="88" t="s">
        <v>292</v>
      </c>
      <c r="V10" s="84" t="s">
        <v>306</v>
      </c>
      <c r="W10" s="84" t="s">
        <v>306</v>
      </c>
      <c r="X10" s="85" t="s">
        <v>307</v>
      </c>
      <c r="AA10" s="69"/>
      <c r="AB10" s="69"/>
      <c r="AC10" s="80"/>
      <c r="AD10" s="89"/>
      <c r="AE10" s="90"/>
      <c r="AF10" s="87"/>
      <c r="AG10" s="87"/>
      <c r="AH10" s="87"/>
      <c r="AI10" s="87"/>
      <c r="AJ10" s="87"/>
      <c r="AK10" s="80"/>
      <c r="AL10" s="80"/>
    </row>
    <row r="11" spans="1:38" ht="93.15" customHeight="1" x14ac:dyDescent="0.25">
      <c r="A11" s="81" t="str">
        <f>'2 CONTEXTO E IDENTIFICACIÓN'!A11</f>
        <v>R12</v>
      </c>
      <c r="B11" s="82" t="str">
        <f>+'2 CONTEXTO E IDENTIFICACIÓN'!J11</f>
        <v>Posibilidad de pérdida económica y reputacional por  la selección o priorización indebida de organizaciones o beneficiarios para la entrega de medios de producción y recursos de fortalecimiento, sin sujeción a los criterios técnicos de caracterización y priorización territorial. a causa de ausencia de un procedimiento formal para la entrega de medios de producción, de controles cruzados y de una segunda instancia de aprobación, lo que facilita conflictos de interés no declarados o injerencia indebida de terceros en la decisión de a qué organización se destinan los recursos.</v>
      </c>
      <c r="C11" s="110">
        <f>+'5 VALORACIÓN DEL CONTROL'!T21</f>
        <v>7.3499999999999982E-2</v>
      </c>
      <c r="D11" s="339">
        <f>+'5 VALORACIÓN DEL CONTROL'!U21</f>
        <v>1</v>
      </c>
      <c r="E11" s="111" t="str">
        <f t="shared" si="0"/>
        <v>Muy Baja</v>
      </c>
      <c r="F11" s="111" t="str">
        <f t="shared" si="1"/>
        <v>Catastrófico</v>
      </c>
      <c r="G11" s="82" t="str">
        <f t="shared" si="2"/>
        <v>Extremo</v>
      </c>
      <c r="H11" s="83"/>
      <c r="I11" s="452"/>
      <c r="J11" s="75" t="s">
        <v>290</v>
      </c>
      <c r="K11" s="88" t="str">
        <f>+IF(AND(E9=$S$11,F9=$T$8),A9,"")&amp;" "&amp;IF(AND(E10=$S$11,F10=$T$8),A10,"")&amp;" "&amp;IF(AND(E11=$S$11,F11=$T$8),A11,"")&amp;" "&amp;IF(AND(E12=$S$11,F12=$T$8),A12,"")&amp;" "&amp;IF(AND(E13=$S$11,F13=$T$8),A13,"")&amp;" "&amp;IF(AND(E14=$S$11,F14=$T$8),A14,"")&amp;" "&amp;IF(AND(E15=$S$11,F15=$T$8),A15,"")&amp;" "&amp;IF(AND(E16=$S$11,F16=$T$8),A16,"")&amp;" "&amp;IF(AND(E17=$S$11,F17=$T$8),A17,"")&amp;" "&amp;IF(AND(E18=$S$11,F18=$T$8),A18,"")&amp;" "&amp;IF(AND(E19=$S$11,F19=$T$8),A19,"")&amp;" "&amp;IF(AND(E20=$S$11,F20=$T$8),A20,"")&amp;" "&amp;IF(AND(E21=$S$11,F21=$T$8),A21,"")&amp;" "&amp;IF(AND(E22=$S$11,F22=$T$8),A22,"")&amp;" "&amp;IF(AND(E23=$S$11,F23=$T$8),A23,"")&amp;" "&amp;IF(AND(E24=$S$11,F24=$T$8),A24,"")&amp;" "&amp;IF(AND(E25=$S$11,F25=$T$8),A25,"")&amp;" "&amp;IF(AND(E26=$S$11,F26=$T$8),A26,"")&amp;" "&amp;IF(AND(E27=$S$11,F27=$T$8),A27,"")&amp;" "&amp;IF(AND(E28=$S$11,F28=$T$8),A28,"")</f>
        <v xml:space="preserve">                   </v>
      </c>
      <c r="L11" s="88" t="str">
        <f>+IF(AND(E9=$S$11,F9=$U$8),A9,"")&amp;" "&amp;IF(AND(E10=$S$11,F10=$U$8),A10,"")&amp;" "&amp;IF(AND(E11=$S$11,F11=$U$8),A11,"")&amp;" "&amp;IF(AND(E12=$S$11,F12=$U$8),A12,"")&amp;" "&amp;IF(AND(E13=$S$11,F13=$U$8),A13,"")&amp;" "&amp;IF(AND(E14=$S$11,F14=$U$8),A14,"")&amp;" "&amp;IF(AND(E15=$S$11,F15=$U$8),A15,"")&amp;" "&amp;IF(AND(E16=$S$11,F16=$U$8),A16,"")&amp;" "&amp;IF(AND(E17=$S$11,F17=$U$8),A17,"")&amp;" "&amp;IF(AND(E18=$S$11,F18=$U$8),A18,"")&amp;" "&amp;IF(AND(E19=$S$11,F19=$U$8),A19,"")&amp;" "&amp;IF(AND(E20=$S$11,F20=$U$8),A20,"")&amp;" "&amp;IF(AND(E21=$S$11,F21=$U$8),A21,"")&amp;" "&amp;IF(AND(E22=$S$11,F22=$U$8),A22,"")&amp;" "&amp;IF(AND(E23=$S$11,F23=$U$8),A23,"")&amp;" "&amp;IF(AND(E24=$S$11,F24=$U$8),A24,"")&amp;" "&amp;IF(AND(E25=$S$11,F25=$U$8),A25,"")&amp;" "&amp;IF(AND(E26=$S$11,F26=$U$8),A26,"")&amp;" "&amp;IF(AND(E27=$S$11,F27=$U$8),A27,"")&amp;" "&amp;IF(AND(E28=$S$11,F28=$U$8),A28,"")</f>
        <v xml:space="preserve">                   </v>
      </c>
      <c r="M11" s="88" t="str">
        <f>+IF(AND(E9=$S$11,F9=$V$8),A9,"")&amp;" "&amp;IF(AND(E10=$S$11,F10=$V$8),A10,"")&amp;" "&amp;IF(AND(E11=$S$11,F11=$V$8),A11,"")&amp;" "&amp;IF(AND(E12=$S$11,F12=$V$8),A12,"")&amp;" "&amp;IF(AND(E13=$S$11,F13=$V$8),A13,"")&amp;" "&amp;IF(AND(E14=$S$11,F14=$V$8),A14,"")&amp;" "&amp;IF(AND(E15=$S$11,F15=$V$8),A15,"")&amp;" "&amp;IF(AND(E16=$S$11,F16=$V$8),A16,"")&amp;" "&amp;IF(AND(E17=$S$11,F17=$V$8),A17,"")&amp;" "&amp;IF(AND(E18=$S$11,F18=$V$8),A18,"")&amp;" "&amp;IF(AND(E19=$S$11,F19=$V$8),A19,"")&amp;" "&amp;IF(AND(E20=$S$11,F20=$V$8),A20,"")&amp;" "&amp;IF(AND(E21=$S$11,F21=$V$8),A21,"")&amp;" "&amp;IF(AND(E22=$S$11,F22=$V$8),A22,"")&amp;" "&amp;IF(AND(E23=$S$11,F23=$V$8),A23,"")&amp;" "&amp;IF(AND(E24=$S$11,F24=$V$8),A24,"")&amp;" "&amp;IF(AND(E25=$S$11,F25=$V$8),A25,"")&amp;" "&amp;IF(AND(E26=$S$11,F26=$V$8),A26,"")&amp;" "&amp;IF(AND(E27=$S$11,F27=$V$8),A27,"")&amp;" "&amp;IF(AND(E28=$S$11,F28=$V$8),A28,"")</f>
        <v xml:space="preserve">                   </v>
      </c>
      <c r="N11" s="84" t="str">
        <f>+IF(AND(E9=$S$11,F9=$W$8),A9,"")&amp;" "&amp;IF(AND(E10=$S$11,F10=$W$8),A10,"")&amp;" "&amp;IF(AND(E11=$S$11,F11=$W$8),A11,"")&amp;" "&amp;IF(AND(E12=$S$11,F12=$W$8),A12,"")&amp;" "&amp;IF(AND(E13=$S$11,F13=$W$8),A13,"")&amp;" "&amp;IF(AND(E14=$S$11,F14=$W$8),A14,"")&amp;" "&amp;IF(AND(E15=$S$11,F15=$W$8),A15,"")&amp;" "&amp;IF(AND(E16=$S$11,F16=$W$8),A16,"")&amp;" "&amp;IF(AND(E17=$S$11,F17=$W$8),A17,"")&amp;" "&amp;IF(AND(E18=$S$11,F18=$W$8),A18,"")&amp;" "&amp;IF(AND(E19=$S$11,F19=$W$8),A19,"")&amp;" "&amp;IF(AND(E20=$S$11,F20=$W$8),A20,"")&amp;" "&amp;IF(AND(E21=$S$11,F21=$W$8),A21,"")&amp;" "&amp;IF(AND(E22=$S$11,F22=$W$8),A22,"")&amp;" "&amp;IF(AND(E23=$S$11,F23=$W$8),A23,"")&amp;" "&amp;IF(AND(E24=$S$11,F24=$W$8),A24,"")&amp;" "&amp;IF(AND(E25=$S$11,F25=$W$8),A25,"")&amp;" "&amp;IF(AND(E26=$S$11,F26=$W$8),A26,"")&amp;" "&amp;IF(AND(E27=$S$11,F27=$W$8),A27,"")&amp;" "&amp;IF(AND(E28=$S$11,F28=$W$8),A28,"")</f>
        <v xml:space="preserve">                   </v>
      </c>
      <c r="O11" s="85" t="str">
        <f>+IF(AND(E9=$S$11,F9=$X$8),A9,"")&amp;" "&amp;IF(AND(E10=$S$11,F10=$X$8),A10,"")&amp;" "&amp;IF(AND(E11=$S$11,F11=$X$8),A11,"")&amp;" "&amp;IF(AND(E12=$S$11,F12=$X$8),A12,"")&amp;" "&amp;IF(AND(E13=$S$11,F13=$X$8),A13,"")&amp;" "&amp;IF(AND(E14=$S$11,F14=$X$8),A14,"")&amp;" "&amp;IF(AND(E15=$S$11,F15=$X$8),A15,"")&amp;" "&amp;IF(AND(E16=$S$11,F16=$X$8),A16,"")&amp;" "&amp;IF(AND(E17=$S$11,F17=$X$8),A17,"")&amp;" "&amp;IF(AND(E18=$S$11,F18=$X$8),A18,"")&amp;" "&amp;IF(AND(E19=$S$11,F19=$X$8),A19,"")&amp;" "&amp;IF(AND(E20=$S$11,F20=$X$8),A20,"")&amp;" "&amp;IF(AND(E21=$S$11,F21=$X$8),A21,"")&amp;" "&amp;IF(AND(E22=$S$11,F22=$X$8),A22,"")&amp;" "&amp;IF(AND(E23=$S$11,F23=$X$8),A23,"")&amp;" "&amp;IF(AND(E24=$S$11,F24=$X$8),A24,"")&amp;" "&amp;IF(AND(E25=$S$11,F25=$X$8),A25,"")&amp;" "&amp;IF(AND(E26=$S$11,F26=$X$8),A26,"")&amp;" "&amp;IF(AND(E27=$S$11,F27=$X$8),A27,"")&amp;" "&amp;IF(AND(E28=$S$11,F28=$X$8),A28,"")</f>
        <v xml:space="preserve">                   </v>
      </c>
      <c r="P11" s="83"/>
      <c r="Q11" s="460"/>
      <c r="R11" s="86">
        <v>0.6</v>
      </c>
      <c r="S11" s="78" t="s">
        <v>290</v>
      </c>
      <c r="T11" s="88" t="s">
        <v>292</v>
      </c>
      <c r="U11" s="88" t="s">
        <v>292</v>
      </c>
      <c r="V11" s="88" t="s">
        <v>292</v>
      </c>
      <c r="W11" s="84" t="s">
        <v>306</v>
      </c>
      <c r="X11" s="85" t="s">
        <v>307</v>
      </c>
      <c r="AA11" s="69"/>
      <c r="AB11" s="69"/>
      <c r="AC11" s="80"/>
      <c r="AD11" s="89"/>
      <c r="AE11" s="90"/>
      <c r="AF11" s="87"/>
      <c r="AG11" s="87"/>
      <c r="AH11" s="87"/>
      <c r="AI11" s="87"/>
      <c r="AJ11" s="91"/>
      <c r="AK11" s="80"/>
      <c r="AL11" s="80"/>
    </row>
    <row r="12" spans="1:38" ht="93.15" customHeight="1" x14ac:dyDescent="0.25">
      <c r="A12" s="81" t="str">
        <f>'2 CONTEXTO E IDENTIFICACIÓN'!A12</f>
        <v>R13</v>
      </c>
      <c r="B12" s="82" t="str">
        <f>+'2 CONTEXTO E IDENTIFICACIÓN'!J12</f>
        <v>Posibilidad de afectación económica y reputacional por  registros incompletos, inconsistentes o inoportunos de los avances, indicadores y resultados del proceso de Fomento de la Asociatividad Solidaria en los sistemas de información y reportes a Planeación. a causa de deficiencias en el registro, control documental y seguimiento de la información reportada por los gestores territoriales, y a la falta de una fuente única y verificada de datos del proceso.</v>
      </c>
      <c r="C12" s="110">
        <f>+'5 VALORACIÓN DEL CONTROL'!T27</f>
        <v>0.20999999999999996</v>
      </c>
      <c r="D12" s="339">
        <f>+'5 VALORACIÓN DEL CONTROL'!U27</f>
        <v>0.28000000000000003</v>
      </c>
      <c r="E12" s="111" t="str">
        <f t="shared" si="0"/>
        <v>Baja</v>
      </c>
      <c r="F12" s="111" t="str">
        <f t="shared" si="1"/>
        <v>Menor</v>
      </c>
      <c r="G12" s="82" t="str">
        <f t="shared" si="2"/>
        <v>Moderado</v>
      </c>
      <c r="H12" s="83"/>
      <c r="I12" s="452"/>
      <c r="J12" s="75" t="s">
        <v>283</v>
      </c>
      <c r="K12" s="92" t="str">
        <f>+IF(AND(E9=$S$12,F9=$T$8),A9,"")&amp;" "&amp;IF(AND(E10=$S$12,F10=$T$8),A10,"")&amp;" "&amp;IF(AND(E11=$S$12,F11=$T$8),A11,"")&amp;" "&amp;IF(AND(E12=$S$12,F12=$T$8),A12,"")&amp;" "&amp;IF(AND(E13=$S$12,F13=$T$8),A13,"")&amp;" "&amp;IF(AND(E14=$S$12,F14=$T$8),A14,"")&amp;" "&amp;IF(AND(E15=$S$12,F15=$T$8),A15,"")&amp;" "&amp;IF(AND(E16=$S$12,F16=$T$8),A16,"")&amp;" "&amp;IF(AND(E17=$S$12,F17=$T$8),A17,"")&amp;" "&amp;IF(AND(E18=$S$12,F18=$T$8),A18,"")&amp;" "&amp;IF(AND(E19=$S$12,F19=$T$8),A19,"")&amp;" "&amp;IF(AND(E20=$S$12,F20=$T$8),A20,"")&amp;" "&amp;IF(AND(E21=$S$12,F21=$T$8),A21,"")&amp;" "&amp;IF(AND(E22=$S$12,F22=$T$8),A22,"")&amp;" "&amp;IF(AND(E23=$S$12,F23=$T$8),A23,"")&amp;" "&amp;IF(AND(E24=$S$12,F24=$T$8),A24,"")&amp;" "&amp;IF(AND(E25=$S$12,F25=$T$8),A25,"")&amp;" "&amp;IF(AND(E26=$S$12,F26=$T$8),A26,"")&amp;" "&amp;IF(AND(E27=$S$12,F27=$T$8),A27,"")&amp;" "&amp;IF(AND(E28=$S$12,F28=$T$8),A28,"")</f>
        <v xml:space="preserve">                   </v>
      </c>
      <c r="L12" s="88" t="str">
        <f>+IF(AND(E9=$S$12,F9=$U$8),A9,"")&amp;" "&amp;IF(AND(E10=$S$12,F10=$U$8),A10,"")&amp;" "&amp;IF(AND(E11=$S$12,F11=$U$8),A11,"")&amp;" "&amp;IF(AND(E12=$S$12,F12=$U$8),A12,"")&amp;" "&amp;IF(AND(E13=$S$12,F13=$U$8),A13,"")&amp;" "&amp;IF(AND(E14=$S$12,F14=$U$8),A14,"")&amp;" "&amp;IF(AND(E15=$S$12,F15=$U$8),A15,"")&amp;" "&amp;IF(AND(E16=$S$12,F16=$U$8),A16,"")&amp;" "&amp;IF(AND(E17=$S$12,F17=$U$8),A17,"")&amp;" "&amp;IF(AND(E18=$S$12,F18=$U$8),A18,"")&amp;" "&amp;IF(AND(E19=$S$12,F19=$U$8),A19,"")&amp;" "&amp;IF(AND(E20=$S$12,F20=$U$8),A20,"")&amp;" "&amp;IF(AND(E21=$S$12,F21=$U$8),A21,"")&amp;" "&amp;IF(AND(E22=$S$12,F22=$U$8),A22,"")&amp;" "&amp;IF(AND(E23=$S$12,F23=$U$8),A23,"")&amp;" "&amp;IF(AND(E24=$S$12,F24=$U$8),A24,"")&amp;" "&amp;IF(AND(E25=$S$12,F25=$U$8),A25,"")&amp;" "&amp;IF(AND(E26=$S$12,F26=$U$8),A26,"")&amp;" "&amp;IF(AND(E27=$S$12,F27=$U$8),A27,"")&amp;" "&amp;IF(AND(E28=$S$12,F28=$U$8),A28,"")</f>
        <v xml:space="preserve">   R13                </v>
      </c>
      <c r="M12" s="88" t="str">
        <f>+IF(AND(E9=$S$12,F9=$V$8),A9,"")&amp;" "&amp;IF(AND(E10=$S$12,F10=$V$8),A10,"")&amp;" "&amp;IF(AND(E11=$S$12,F11=$V$8),A11,"")&amp;" "&amp;IF(AND(E12=$S$12,F12=$V$8),A12,"")&amp;" "&amp;IF(AND(E13=$S$12,F13=$V$8),A13,"")&amp;" "&amp;IF(AND(E14=$S$12,F14=$V$8),A14,"")&amp;" "&amp;IF(AND(E15=$S$12,F15=$V$8),A15,"")&amp;" "&amp;IF(AND(E16=$S$12,F16=$V$8),A16,"")&amp;" "&amp;IF(AND(E17=$S$12,F17=$V$8),A17,"")&amp;" "&amp;IF(AND(E18=$S$12,F18=$V$8),A18,"")&amp;" "&amp;IF(AND(E19=$S$12,F19=$V$8),A19,"")&amp;" "&amp;IF(AND(E20=$S$12,F20=$V$8),A20,"")&amp;" "&amp;IF(AND(E21=$S$12,F21=$V$8),A21,"")&amp;" "&amp;IF(AND(E22=$S$12,F22=$V$8),A22,"")&amp;" "&amp;IF(AND(E23=$S$12,F23=$V$8),A23,"")&amp;" "&amp;IF(AND(E24=$S$12,F24=$V$8),A24,"")&amp;" "&amp;IF(AND(E25=$S$12,F25=$V$8),A25,"")&amp;" "&amp;IF(AND(E26=$S$12,F26=$V$8),A26,"")&amp;" "&amp;IF(AND(E27=$S$12,F27=$V$8),A27,"")&amp;" "&amp;IF(AND(E28=$S$12,F28=$V$8),A28,"")</f>
        <v xml:space="preserve">                   </v>
      </c>
      <c r="N12" s="84" t="str">
        <f>+IF(AND(E9=$S$12,F9=$W$8),A9,"")&amp;" "&amp;IF(AND(E10=$S$12,F10=$W$8),A10,"")&amp;" "&amp;IF(AND(E11=$S$12,F11=$W$8),A11,"")&amp;" "&amp;IF(AND(E12=$S$12,F12=$W$8),A12,"")&amp;" "&amp;IF(AND(E13=$S$12,F13=$W$8),A13,"")&amp;" "&amp;IF(AND(E14=$S$12,F14=$W$8),A14,"")&amp;" "&amp;IF(AND(E15=$S$12,F15=$W$8),A15,"")&amp;" "&amp;IF(AND(E16=$S$12,F16=$W$8),A16,"")&amp;" "&amp;IF(AND(E17=$S$12,F17=$W$8),A17,"")&amp;" "&amp;IF(AND(E18=$S$12,F18=$W$8),A18,"")&amp;" "&amp;IF(AND(E19=$S$12,F19=$W$8),A19,"")&amp;" "&amp;IF(AND(E20=$S$12,F20=$W$8),A20,"")&amp;" "&amp;IF(AND(E21=$S$12,F21=$W$8),A21,"")&amp;" "&amp;IF(AND(E22=$S$12,F22=$W$8),A22,"")&amp;" "&amp;IF(AND(E23=$S$12,F23=$W$8),A23,"")&amp;" "&amp;IF(AND(E24=$S$12,F24=$W$8),A24,"")&amp;" "&amp;IF(AND(E25=$S$12,F25=$W$8),A25,"")&amp;" "&amp;IF(AND(E26=$S$12,F26=$W$8),A26,"")&amp;" "&amp;IF(AND(E27=$S$12,F27=$W$8),A27,"")&amp;" "&amp;IF(AND(E28=$S$12,F28=$W$8),A28,"")</f>
        <v xml:space="preserve">                   </v>
      </c>
      <c r="O12" s="85" t="str">
        <f>+IF(AND(E9=$S$12,F9=$X$8),A9,"")&amp;" "&amp;IF(AND(E10=$S$12,F10=$X$8),A10,"")&amp;" "&amp;IF(AND(E11=$S$12,F11=$X$8),A11,"")&amp;" "&amp;IF(AND(E12=$S$12,F12=$X$8),A12,"")&amp;" "&amp;IF(AND(E13=$S$12,F13=$X$8),A13,"")&amp;" "&amp;IF(AND(E14=$S$12,F14=$X$8),A14,"")&amp;" "&amp;IF(AND(E15=$S$12,F15=$X$8),A15,"")&amp;" "&amp;IF(AND(E16=$S$12,F16=$X$8),A16,"")&amp;" "&amp;IF(AND(E17=$S$12,F17=$X$8),A17,"")&amp;" "&amp;IF(AND(E18=$S$12,F18=$X$8),A18,"")&amp;" "&amp;IF(AND(E19=$S$12,F19=$X$8),A19,"")&amp;" "&amp;IF(AND(E20=$S$12,F20=$X$8),A20,"")&amp;" "&amp;IF(AND(E21=$S$12,F21=$X$8),A21,"")&amp;" "&amp;IF(AND(E22=$S$12,F22=$X$8),A22,"")&amp;" "&amp;IF(AND(E23=$S$12,F23=$X$8),A23,"")&amp;" "&amp;IF(AND(E24=$S$12,F24=$X$8),A24,"")&amp;" "&amp;IF(AND(E25=$S$12,F25=$X$8),A25,"")&amp;" "&amp;IF(AND(E26=$S$12,F26=$X$8),A26,"")&amp;" "&amp;IF(AND(E27=$S$12,F27=$X$8),A27,"")&amp;" "&amp;IF(AND(E28=$S$12,F28=$X$8),A28,"")</f>
        <v xml:space="preserve">                   </v>
      </c>
      <c r="P12" s="83"/>
      <c r="Q12" s="460"/>
      <c r="R12" s="86">
        <v>0.4</v>
      </c>
      <c r="S12" s="78" t="s">
        <v>283</v>
      </c>
      <c r="T12" s="92" t="s">
        <v>308</v>
      </c>
      <c r="U12" s="88" t="s">
        <v>292</v>
      </c>
      <c r="V12" s="88" t="s">
        <v>292</v>
      </c>
      <c r="W12" s="84" t="s">
        <v>306</v>
      </c>
      <c r="X12" s="85" t="s">
        <v>307</v>
      </c>
      <c r="AA12" s="69"/>
      <c r="AB12" s="69"/>
      <c r="AC12" s="80"/>
      <c r="AD12" s="89"/>
      <c r="AE12" s="90"/>
      <c r="AF12" s="87"/>
      <c r="AG12" s="87"/>
      <c r="AH12" s="87"/>
      <c r="AI12" s="91"/>
      <c r="AJ12" s="87"/>
      <c r="AK12" s="80"/>
      <c r="AL12" s="80"/>
    </row>
    <row r="13" spans="1:38" ht="93.15" customHeight="1" thickBot="1" x14ac:dyDescent="0.3">
      <c r="A13" s="81">
        <f>'2 CONTEXTO E IDENTIFICACIÓN'!A13</f>
        <v>0</v>
      </c>
      <c r="B13" s="82">
        <f>+'2 CONTEXTO E IDENTIFICACIÓN'!J13</f>
        <v>0</v>
      </c>
      <c r="C13" s="110">
        <f>+'5 VALORACIÓN DEL CONTROL'!T37</f>
        <v>0</v>
      </c>
      <c r="D13" s="339">
        <f>+'5 VALORACIÓN DEL CONTROL'!U37</f>
        <v>0</v>
      </c>
      <c r="E13" s="111" t="str">
        <f t="shared" si="0"/>
        <v/>
      </c>
      <c r="F13" s="111" t="str">
        <f t="shared" si="1"/>
        <v/>
      </c>
      <c r="G13" s="82" t="str">
        <f t="shared" si="2"/>
        <v/>
      </c>
      <c r="H13" s="83"/>
      <c r="I13" s="453"/>
      <c r="J13" s="93" t="s">
        <v>278</v>
      </c>
      <c r="K13" s="94" t="str">
        <f>+IF(AND(E9=$S$13,F9=$T$8),A9,"")&amp;" "&amp;IF(AND(E10=$S$13,F10=$T$8),A10,"")&amp;" "&amp;IF(AND(E11=$S$13,F11=$T$8),A11,"")&amp;" "&amp;IF(AND(E12=$S$13,F12=$T$8),A12,"")&amp;" "&amp;IF(AND(E13=$S$13,F13=$T$8),A13,"")&amp;" "&amp;IF(AND(E14=$S$13,F14=$T$8),A14,"")&amp;" "&amp;IF(AND(E15=$S$13,F15=$T$8),A15,"")&amp;" "&amp;IF(AND(E16=$S$13,F16=$T$8),A16,"")&amp;" "&amp;IF(AND(E17=$S$13,F17=$T$8),A17,"")&amp;" "&amp;IF(AND(E18=$S$13,F18=$T$8),A18,"")&amp;" "&amp;IF(AND(E19=$S$13,F19=$T$8),A19,"")&amp;" "&amp;IF(AND(E20=$S$13,F20=$T$8),A20,"")&amp;" "&amp;IF(AND(E21=$S$13,F21=$T$8),A21,"")&amp;" "&amp;IF(AND(E22=$S$13,F22=$T$8),A22,"")&amp;" "&amp;IF(AND(E23=$S$13,F23=$T$8),A23,"")&amp;" "&amp;IF(AND(E24=$S$13,F24=$T$8),A24,"")&amp;" "&amp;IF(AND(E25=$S$13,F25=$T$8),A25,"")&amp;" "&amp;IF(AND(E26=$S$13,F26=$T$8),A26,"")&amp;" "&amp;IF(AND(E27=$S$13,F27=$T$8),A27,"")&amp;" "&amp;IF(AND(E28=$S$13,F28=$T$8),A28,"")</f>
        <v xml:space="preserve">                   </v>
      </c>
      <c r="L13" s="94" t="str">
        <f>+IF(AND(E9=$S$13,F9=$U$8),A9,"")&amp;" "&amp;IF(AND(E10=$S$13,F10=$U$8),A10,"")&amp;" "&amp;IF(AND(E11=$S$13,F11=$U$8),A11,"")&amp;" "&amp;IF(AND(E12=$S$13,F12=$U$8),A12,"")&amp;" "&amp;IF(AND(E13=$S$13,F13=$U$8),A13,"")&amp;" "&amp;IF(AND(E14=$S$13,F14=$U$8),A14,"")&amp;" "&amp;IF(AND(E15=$S$13,F15=$U$8),A15,"")&amp;" "&amp;IF(AND(E16=$S$13,F16=$U$8),A16,"")&amp;" "&amp;IF(AND(E17=$S$13,F17=$U$8),A17,"")&amp;" "&amp;IF(AND(E18=$S$13,F18=$U$8),A18,"")&amp;" "&amp;IF(AND(E19=$S$13,F19=$U$8),A19,"")&amp;" "&amp;IF(AND(E20=$S$13,F20=$U$8),A20,"")&amp;" "&amp;IF(AND(E21=$S$13,F21=$U$8),A21,"")&amp;" "&amp;IF(AND(E22=$S$13,F22=$U$8),A22,"")&amp;" "&amp;IF(AND(E23=$S$13,F23=$U$8),A23,"")&amp;" "&amp;IF(AND(E24=$S$13,F24=$U$8),A24,"")&amp;" "&amp;IF(AND(E25=$S$13,F25=$U$8),A25,"")&amp;" "&amp;IF(AND(E26=$S$13,F26=$U$8),A26,"")&amp;" "&amp;IF(AND(E27=$S$13,F27=$U$8),A27,"")&amp;" "&amp;IF(AND(E28=$S$13,F28=$U$8),A28,"")</f>
        <v xml:space="preserve">                   </v>
      </c>
      <c r="M13" s="95" t="str">
        <f>+IF(AND(E9=$S$13,F9=$V$8),A9,"")&amp;" "&amp;IF(AND(E10=$S$13,F10=$V$8),A10,"")&amp;" "&amp;IF(AND(E11=$S$13,F11=$V$8),A11,"")&amp;" "&amp;IF(AND(E12=$S$13,F12=$V$8),A12,"")&amp;" "&amp;IF(AND(E13=$S$13,F13=$V$8),A13,"")&amp;" "&amp;IF(AND(E14=$S$13,F14=$V$8),A14,"")&amp;" "&amp;IF(AND(E15=$S$13,F15=$V$8),A15,"")&amp;" "&amp;IF(AND(E16=$S$13,F16=$V$8),A16,"")&amp;" "&amp;IF(AND(E17=$S$13,F17=$V$8),A17,"")&amp;" "&amp;IF(AND(E18=$S$13,F18=$V$8),A18,"")&amp;" "&amp;IF(AND(E19=$S$13,F19=$V$8),A19,"")&amp;" "&amp;IF(AND(E20=$S$13,F20=$V$8),A20,"")&amp;" "&amp;IF(AND(E21=$S$13,F21=$V$8),A21,"")&amp;" "&amp;IF(AND(E22=$S$13,F22=$V$8),A22,"")&amp;" "&amp;IF(AND(E23=$S$13,F23=$V$8),A23,"")&amp;" "&amp;IF(AND(E24=$S$13,F24=$V$8),A24,"")&amp;" "&amp;IF(AND(E25=$S$13,F25=$V$8),A25,"")&amp;" "&amp;IF(AND(E26=$S$13,F26=$V$8),A26,"")&amp;" "&amp;IF(AND(E27=$S$13,F27=$V$8),A27,"")&amp;" "&amp;IF(AND(E28=$S$13,F28=$V$8),A28,"")</f>
        <v xml:space="preserve">                   </v>
      </c>
      <c r="N13" s="96" t="str">
        <f>+IF(AND(E9=$S$13,F9=$W$8),A9,"")&amp;" "&amp;IF(AND(E10=$S$13,F10=$W$8),A10,"")&amp;" "&amp;IF(AND(E11=$S$13,F11=$W$8),A11,"")&amp;" "&amp;IF(AND(E12=$S$13,F12=$W$8),A12,"")&amp;" "&amp;IF(AND(E13=$S$13,F13=$W$8),A13,"")&amp;" "&amp;IF(AND(E14=$S$13,F14=$W$8),A14,"")&amp;" "&amp;IF(AND(E15=$S$13,F15=$W$8),A15,"")&amp;" "&amp;IF(AND(E16=$S$13,F16=$W$8),A16,"")&amp;" "&amp;IF(AND(E17=$S$13,F17=$W$8),A17,"")&amp;" "&amp;IF(AND(E18=$S$13,F18=$W$8),A18,"")&amp;" "&amp;IF(AND(E19=$S$13,F19=$W$8),A19,"")&amp;" "&amp;IF(AND(E20=$S$13,F20=$W$8),A20,"")&amp;" "&amp;IF(AND(E21=$S$13,F21=$W$8),A21,"")&amp;" "&amp;IF(AND(E22=$S$13,F22=$W$8),A22,"")&amp;" "&amp;IF(AND(E23=$S$13,F23=$W$8),A23,"")&amp;" "&amp;IF(AND(E24=$S$13,F24=$W$8),A24,"")&amp;" "&amp;IF(AND(E25=$S$13,F25=$W$8),A25,"")&amp;" "&amp;IF(AND(E26=$S$13,F26=$W$8),A26,"")&amp;" "&amp;IF(AND(E27=$S$13,F27=$W$8),A27,"")&amp;" "&amp;IF(AND(E28=$S$13,F28=$W$8),A28,"")</f>
        <v xml:space="preserve">R10 R11                  </v>
      </c>
      <c r="O13" s="97" t="str">
        <f>+IF(AND(E9=$S$13,F9=$X$8),A9,"")&amp;" "&amp;IF(AND(E10=$S$13,F10=$X$8),A10,"")&amp;" "&amp;IF(AND(E11=$S$13,F11=$X$8),A11,"")&amp;" "&amp;IF(AND(E12=$S$13,F12=$X$8),A12,"")&amp;" "&amp;IF(AND(E13=$S$13,F13=$X$8),A13,"")&amp;" "&amp;IF(AND(E14=$S$13,F14=$X$8),A14,"")&amp;" "&amp;IF(AND(E15=$S$13,F15=$X$8),A15,"")&amp;" "&amp;IF(AND(E16=$S$13,F16=$X$8),A16,"")&amp;" "&amp;IF(AND(E17=$S$13,F17=$X$8),A17,"")&amp;" "&amp;IF(AND(E18=$S$13,F18=$X$8),A18,"")&amp;" "&amp;IF(AND(E19=$S$13,F19=$X$8),A19,"")&amp;" "&amp;IF(AND(E20=$S$13,F20=$X$8),A20,"")&amp;" "&amp;IF(AND(E21=$S$13,F21=$X$8),A21,"")&amp;" "&amp;IF(AND(E22=$S$13,F22=$X$8),A22,"")&amp;" "&amp;IF(AND(E23=$S$13,F23=$X$8),A23,"")&amp;" "&amp;IF(AND(E24=$S$13,F24=$X$8),A24,"")&amp;" "&amp;IF(AND(E25=$S$13,F25=$X$8),A25,"")&amp;" "&amp;IF(AND(E26=$S$13,F26=$X$8),A26,"")&amp;" "&amp;IF(AND(E27=$S$13,F27=$X$8),A27,"")&amp;" "&amp;IF(AND(E28=$S$13,F28=$X$8),A28,"")</f>
        <v xml:space="preserve">  R12                 </v>
      </c>
      <c r="P13" s="83"/>
      <c r="Q13" s="461"/>
      <c r="R13" s="98">
        <v>0.2</v>
      </c>
      <c r="S13" s="99" t="s">
        <v>278</v>
      </c>
      <c r="T13" s="94" t="s">
        <v>308</v>
      </c>
      <c r="U13" s="94" t="s">
        <v>308</v>
      </c>
      <c r="V13" s="95" t="s">
        <v>292</v>
      </c>
      <c r="W13" s="96" t="s">
        <v>306</v>
      </c>
      <c r="X13" s="97" t="s">
        <v>307</v>
      </c>
      <c r="AA13" s="69"/>
      <c r="AB13" s="69"/>
      <c r="AC13" s="80"/>
      <c r="AD13" s="89"/>
      <c r="AE13" s="90"/>
      <c r="AF13" s="87"/>
      <c r="AG13" s="87"/>
      <c r="AH13" s="87"/>
      <c r="AI13" s="100"/>
      <c r="AJ13" s="87"/>
      <c r="AK13" s="80"/>
      <c r="AL13" s="80"/>
    </row>
    <row r="14" spans="1:38" ht="93.15" customHeight="1" x14ac:dyDescent="0.25">
      <c r="A14" s="81">
        <f>'2 CONTEXTO E IDENTIFICACIÓN'!A14</f>
        <v>0</v>
      </c>
      <c r="B14" s="82">
        <f>+'2 CONTEXTO E IDENTIFICACIÓN'!J14</f>
        <v>0</v>
      </c>
      <c r="C14" s="110">
        <f>+'5 VALORACIÓN DEL CONTROL'!T43</f>
        <v>0</v>
      </c>
      <c r="D14" s="339">
        <f>+'5 VALORACIÓN DEL CONTROL'!U43</f>
        <v>0</v>
      </c>
      <c r="E14" s="111" t="str">
        <f t="shared" si="0"/>
        <v/>
      </c>
      <c r="F14" s="111" t="str">
        <f t="shared" si="1"/>
        <v/>
      </c>
      <c r="G14" s="82" t="str">
        <f t="shared" si="2"/>
        <v/>
      </c>
      <c r="H14" s="83"/>
      <c r="I14" s="83"/>
      <c r="J14" s="83"/>
      <c r="K14" s="83"/>
      <c r="L14" s="83"/>
      <c r="M14" s="83"/>
      <c r="N14" s="83"/>
      <c r="O14" s="83"/>
      <c r="P14" s="83"/>
      <c r="AA14" s="69"/>
      <c r="AB14" s="69"/>
      <c r="AC14" s="80"/>
      <c r="AD14" s="89"/>
      <c r="AE14" s="90"/>
      <c r="AF14" s="87"/>
      <c r="AG14" s="87"/>
      <c r="AH14" s="87"/>
      <c r="AI14" s="87"/>
      <c r="AJ14" s="87"/>
      <c r="AK14" s="80"/>
      <c r="AL14" s="80"/>
    </row>
    <row r="15" spans="1:38" ht="93.15" customHeight="1" x14ac:dyDescent="0.25">
      <c r="A15" s="81">
        <f>'2 CONTEXTO E IDENTIFICACIÓN'!A15</f>
        <v>0</v>
      </c>
      <c r="B15" s="82">
        <f>+'2 CONTEXTO E IDENTIFICACIÓN'!J15</f>
        <v>0</v>
      </c>
      <c r="C15" s="110">
        <f>+'5 VALORACIÓN DEL CONTROL'!T49</f>
        <v>0</v>
      </c>
      <c r="D15" s="339">
        <f>+'5 VALORACIÓN DEL CONTROL'!U49</f>
        <v>0</v>
      </c>
      <c r="E15" s="111" t="str">
        <f t="shared" si="0"/>
        <v/>
      </c>
      <c r="F15" s="111" t="str">
        <f t="shared" si="1"/>
        <v/>
      </c>
      <c r="G15" s="82" t="str">
        <f t="shared" si="2"/>
        <v/>
      </c>
      <c r="H15" s="83"/>
      <c r="I15" s="83"/>
      <c r="J15" s="83"/>
      <c r="K15" s="83"/>
      <c r="L15" s="83"/>
      <c r="M15" s="83"/>
      <c r="N15" s="83"/>
      <c r="O15" s="83"/>
      <c r="P15" s="83"/>
      <c r="T15" s="360" t="s">
        <v>309</v>
      </c>
      <c r="V15" s="69"/>
      <c r="W15" s="69"/>
      <c r="X15" s="69"/>
      <c r="Y15" s="69"/>
      <c r="Z15" s="69"/>
      <c r="AA15" s="69"/>
      <c r="AB15" s="69"/>
      <c r="AC15" s="80"/>
      <c r="AD15" s="89"/>
      <c r="AE15" s="80"/>
      <c r="AF15" s="90"/>
      <c r="AG15" s="90"/>
      <c r="AH15" s="90"/>
      <c r="AI15" s="90"/>
      <c r="AJ15" s="90"/>
      <c r="AK15" s="80"/>
      <c r="AL15" s="80"/>
    </row>
    <row r="16" spans="1:38" ht="93.15" customHeight="1" x14ac:dyDescent="0.25">
      <c r="A16" s="81">
        <f>'2 CONTEXTO E IDENTIFICACIÓN'!A16</f>
        <v>0</v>
      </c>
      <c r="B16" s="82">
        <f>+'2 CONTEXTO E IDENTIFICACIÓN'!J16</f>
        <v>0</v>
      </c>
      <c r="C16" s="110">
        <f>+'5 VALORACIÓN DEL CONTROL'!T55</f>
        <v>0</v>
      </c>
      <c r="D16" s="339">
        <f>+'5 VALORACIÓN DEL CONTROL'!U55</f>
        <v>0</v>
      </c>
      <c r="E16" s="111" t="str">
        <f t="shared" si="0"/>
        <v/>
      </c>
      <c r="F16" s="111" t="str">
        <f t="shared" si="1"/>
        <v/>
      </c>
      <c r="G16" s="82" t="str">
        <f t="shared" si="2"/>
        <v/>
      </c>
      <c r="H16" s="83"/>
      <c r="I16" s="83"/>
      <c r="J16" s="83"/>
      <c r="K16" s="83"/>
      <c r="L16" s="83"/>
      <c r="M16" s="83"/>
      <c r="N16" s="83"/>
      <c r="O16" s="83"/>
      <c r="P16" s="83"/>
      <c r="T16" s="101" t="s">
        <v>307</v>
      </c>
      <c r="V16" s="69"/>
      <c r="W16" s="69"/>
      <c r="X16" s="69"/>
      <c r="Y16" s="69"/>
      <c r="Z16" s="69"/>
      <c r="AA16" s="69"/>
      <c r="AB16" s="69"/>
      <c r="AC16" s="80"/>
      <c r="AD16" s="80"/>
      <c r="AE16" s="80"/>
      <c r="AF16" s="87"/>
      <c r="AG16" s="87"/>
      <c r="AH16" s="87"/>
      <c r="AI16" s="87"/>
      <c r="AJ16" s="87"/>
      <c r="AK16" s="80"/>
      <c r="AL16" s="80"/>
    </row>
    <row r="17" spans="1:38" ht="93.15" customHeight="1" x14ac:dyDescent="0.25">
      <c r="A17" s="81">
        <f>'2 CONTEXTO E IDENTIFICACIÓN'!A17</f>
        <v>0</v>
      </c>
      <c r="B17" s="82">
        <f>+'2 CONTEXTO E IDENTIFICACIÓN'!J17</f>
        <v>0</v>
      </c>
      <c r="C17" s="110">
        <f>+'5 VALORACIÓN DEL CONTROL'!T61</f>
        <v>0</v>
      </c>
      <c r="D17" s="339">
        <f>+'5 VALORACIÓN DEL CONTROL'!U61</f>
        <v>0</v>
      </c>
      <c r="E17" s="111" t="str">
        <f t="shared" si="0"/>
        <v/>
      </c>
      <c r="F17" s="111" t="str">
        <f t="shared" si="1"/>
        <v/>
      </c>
      <c r="G17" s="82" t="str">
        <f t="shared" si="2"/>
        <v/>
      </c>
      <c r="H17" s="83"/>
      <c r="I17" s="83"/>
      <c r="J17" s="83"/>
      <c r="K17" s="83"/>
      <c r="L17" s="83"/>
      <c r="M17" s="83"/>
      <c r="N17" s="83"/>
      <c r="O17" s="83"/>
      <c r="P17" s="83"/>
      <c r="T17" s="84" t="s">
        <v>306</v>
      </c>
      <c r="U17" s="69"/>
      <c r="V17" s="69"/>
      <c r="W17" s="69"/>
      <c r="X17" s="69"/>
      <c r="Y17" s="69"/>
      <c r="Z17" s="69"/>
      <c r="AA17" s="69"/>
      <c r="AB17" s="69"/>
      <c r="AC17" s="80"/>
      <c r="AD17" s="80"/>
      <c r="AE17" s="80"/>
      <c r="AF17" s="87"/>
      <c r="AG17" s="87"/>
      <c r="AH17" s="87"/>
      <c r="AI17" s="87"/>
      <c r="AJ17" s="87"/>
      <c r="AK17" s="80"/>
      <c r="AL17" s="80"/>
    </row>
    <row r="18" spans="1:38" ht="93.15" customHeight="1" x14ac:dyDescent="0.25">
      <c r="A18" s="81">
        <f>'2 CONTEXTO E IDENTIFICACIÓN'!A18</f>
        <v>0</v>
      </c>
      <c r="B18" s="82">
        <f>+'2 CONTEXTO E IDENTIFICACIÓN'!J18</f>
        <v>0</v>
      </c>
      <c r="C18" s="110">
        <f>+'5 VALORACIÓN DEL CONTROL'!T67</f>
        <v>0</v>
      </c>
      <c r="D18" s="339">
        <f>+'5 VALORACIÓN DEL CONTROL'!U67</f>
        <v>0</v>
      </c>
      <c r="E18" s="111" t="str">
        <f t="shared" si="0"/>
        <v/>
      </c>
      <c r="F18" s="111" t="str">
        <f t="shared" si="1"/>
        <v/>
      </c>
      <c r="G18" s="82" t="str">
        <f t="shared" si="2"/>
        <v/>
      </c>
      <c r="H18" s="83"/>
      <c r="I18" s="83"/>
      <c r="J18" s="83"/>
      <c r="K18" s="83"/>
      <c r="L18" s="83"/>
      <c r="M18" s="83"/>
      <c r="N18" s="83"/>
      <c r="O18" s="83"/>
      <c r="P18" s="83"/>
      <c r="S18" s="102"/>
      <c r="T18" s="88" t="s">
        <v>292</v>
      </c>
      <c r="U18" s="102"/>
      <c r="V18" s="102"/>
      <c r="W18" s="102"/>
      <c r="X18" s="102"/>
      <c r="Y18" s="102"/>
      <c r="Z18" s="102"/>
      <c r="AA18" s="102"/>
      <c r="AB18" s="102"/>
      <c r="AC18" s="80"/>
      <c r="AD18" s="80"/>
      <c r="AE18" s="103"/>
      <c r="AF18" s="103"/>
      <c r="AG18" s="103"/>
      <c r="AH18" s="103"/>
      <c r="AI18" s="103"/>
      <c r="AJ18" s="103"/>
      <c r="AK18" s="80"/>
      <c r="AL18" s="80"/>
    </row>
    <row r="19" spans="1:38" ht="93.15" customHeight="1" x14ac:dyDescent="0.25">
      <c r="A19" s="81">
        <f>'2 CONTEXTO E IDENTIFICACIÓN'!A19</f>
        <v>0</v>
      </c>
      <c r="B19" s="82">
        <f>+'2 CONTEXTO E IDENTIFICACIÓN'!J19</f>
        <v>0</v>
      </c>
      <c r="C19" s="110">
        <f>+'5 VALORACIÓN DEL CONTROL'!T73</f>
        <v>0</v>
      </c>
      <c r="D19" s="339">
        <f>+'5 VALORACIÓN DEL CONTROL'!U73</f>
        <v>0</v>
      </c>
      <c r="E19" s="111" t="str">
        <f t="shared" si="0"/>
        <v/>
      </c>
      <c r="F19" s="111" t="str">
        <f t="shared" si="1"/>
        <v/>
      </c>
      <c r="G19" s="82" t="str">
        <f t="shared" si="2"/>
        <v/>
      </c>
      <c r="H19" s="83"/>
      <c r="I19" s="83"/>
      <c r="J19" s="83"/>
      <c r="K19" s="83"/>
      <c r="L19" s="83"/>
      <c r="M19" s="83"/>
      <c r="N19" s="83"/>
      <c r="O19" s="83"/>
      <c r="P19" s="83"/>
      <c r="S19" s="102"/>
      <c r="T19" s="92" t="s">
        <v>308</v>
      </c>
      <c r="AA19" s="102"/>
      <c r="AB19" s="102"/>
      <c r="AC19" s="80"/>
      <c r="AD19" s="80"/>
      <c r="AE19" s="80"/>
      <c r="AF19" s="87"/>
      <c r="AG19" s="87"/>
      <c r="AH19" s="87"/>
      <c r="AI19" s="87"/>
      <c r="AJ19" s="87"/>
      <c r="AK19" s="80"/>
      <c r="AL19" s="80"/>
    </row>
    <row r="20" spans="1:38" ht="93.15" customHeight="1" x14ac:dyDescent="0.25">
      <c r="A20" s="81">
        <f>'2 CONTEXTO E IDENTIFICACIÓN'!A20</f>
        <v>0</v>
      </c>
      <c r="B20" s="82">
        <f>+'2 CONTEXTO E IDENTIFICACIÓN'!J20</f>
        <v>0</v>
      </c>
      <c r="C20" s="110">
        <f>+'5 VALORACIÓN DEL CONTROL'!T79</f>
        <v>0</v>
      </c>
      <c r="D20" s="339">
        <f>+'5 VALORACIÓN DEL CONTROL'!U79</f>
        <v>0</v>
      </c>
      <c r="E20" s="111" t="str">
        <f t="shared" si="0"/>
        <v/>
      </c>
      <c r="F20" s="111" t="str">
        <f t="shared" si="1"/>
        <v/>
      </c>
      <c r="G20" s="82" t="str">
        <f t="shared" si="2"/>
        <v/>
      </c>
      <c r="H20" s="83"/>
      <c r="I20" s="83"/>
      <c r="J20" s="83"/>
      <c r="K20" s="83"/>
      <c r="L20" s="83"/>
      <c r="M20" s="83"/>
      <c r="N20" s="83"/>
      <c r="O20" s="83"/>
      <c r="P20" s="83"/>
      <c r="Q20" s="104"/>
      <c r="R20" s="104"/>
      <c r="S20" s="102"/>
      <c r="AA20" s="102"/>
      <c r="AB20" s="102"/>
      <c r="AC20" s="80"/>
      <c r="AD20" s="80"/>
      <c r="AE20" s="80"/>
      <c r="AF20" s="87"/>
      <c r="AG20" s="87"/>
      <c r="AH20" s="87"/>
      <c r="AI20" s="87"/>
      <c r="AJ20" s="87"/>
      <c r="AK20" s="80"/>
      <c r="AL20" s="80"/>
    </row>
    <row r="21" spans="1:38" ht="93.15" hidden="1" customHeight="1" x14ac:dyDescent="0.25">
      <c r="A21" s="81">
        <f>'2 CONTEXTO E IDENTIFICACIÓN'!A21</f>
        <v>0</v>
      </c>
      <c r="B21" s="82">
        <f>+'2 CONTEXTO E IDENTIFICACIÓN'!J21</f>
        <v>0</v>
      </c>
      <c r="C21" s="110">
        <f>+'5 VALORACIÓN DEL CONTROL'!T85</f>
        <v>0</v>
      </c>
      <c r="D21" s="339">
        <f>+'5 VALORACIÓN DEL CONTROL'!U85</f>
        <v>0</v>
      </c>
      <c r="E21" s="111" t="str">
        <f t="shared" si="0"/>
        <v/>
      </c>
      <c r="F21" s="111" t="str">
        <f t="shared" si="1"/>
        <v/>
      </c>
      <c r="G21" s="82" t="str">
        <f t="shared" si="2"/>
        <v/>
      </c>
      <c r="H21" s="83"/>
      <c r="I21" s="83"/>
      <c r="J21" s="83"/>
      <c r="K21" s="83"/>
      <c r="L21" s="83"/>
      <c r="M21" s="83"/>
      <c r="N21" s="83"/>
      <c r="O21" s="83"/>
      <c r="P21" s="83"/>
      <c r="Q21" s="104"/>
      <c r="R21" s="104"/>
      <c r="S21" s="105"/>
      <c r="AA21" s="102"/>
      <c r="AB21" s="102"/>
      <c r="AC21" s="80"/>
      <c r="AD21" s="100"/>
      <c r="AE21" s="100"/>
      <c r="AF21" s="100"/>
      <c r="AG21" s="100"/>
      <c r="AH21" s="100"/>
      <c r="AI21" s="100"/>
      <c r="AJ21" s="87"/>
      <c r="AK21" s="80"/>
      <c r="AL21" s="80"/>
    </row>
    <row r="22" spans="1:38" ht="93.15" hidden="1" customHeight="1" x14ac:dyDescent="0.25">
      <c r="A22" s="81">
        <f>'2 CONTEXTO E IDENTIFICACIÓN'!A22</f>
        <v>0</v>
      </c>
      <c r="B22" s="82">
        <f>+'2 CONTEXTO E IDENTIFICACIÓN'!J22</f>
        <v>0</v>
      </c>
      <c r="C22" s="110">
        <f>+'5 VALORACIÓN DEL CONTROL'!T91</f>
        <v>0</v>
      </c>
      <c r="D22" s="339">
        <f>+'5 VALORACIÓN DEL CONTROL'!U91</f>
        <v>0</v>
      </c>
      <c r="E22" s="111" t="str">
        <f t="shared" si="0"/>
        <v/>
      </c>
      <c r="F22" s="111" t="str">
        <f t="shared" si="1"/>
        <v/>
      </c>
      <c r="G22" s="82" t="str">
        <f t="shared" si="2"/>
        <v/>
      </c>
      <c r="H22" s="83"/>
      <c r="I22" s="83"/>
      <c r="J22" s="83"/>
      <c r="K22" s="83"/>
      <c r="L22" s="83"/>
      <c r="M22" s="83"/>
      <c r="N22" s="83"/>
      <c r="O22" s="83"/>
      <c r="P22" s="83"/>
      <c r="Q22" s="104"/>
      <c r="R22" s="104"/>
      <c r="AC22" s="80"/>
      <c r="AD22" s="106"/>
      <c r="AE22" s="106"/>
      <c r="AF22" s="106"/>
      <c r="AG22" s="106"/>
      <c r="AH22" s="106"/>
      <c r="AI22" s="106"/>
      <c r="AJ22" s="87"/>
      <c r="AK22" s="80"/>
      <c r="AL22" s="80"/>
    </row>
    <row r="23" spans="1:38" ht="93.15" hidden="1" customHeight="1" x14ac:dyDescent="0.25">
      <c r="A23" s="81">
        <f>'2 CONTEXTO E IDENTIFICACIÓN'!A23</f>
        <v>0</v>
      </c>
      <c r="B23" s="82">
        <f>+'2 CONTEXTO E IDENTIFICACIÓN'!J23</f>
        <v>0</v>
      </c>
      <c r="C23" s="110">
        <f>+'5 VALORACIÓN DEL CONTROL'!T97</f>
        <v>0</v>
      </c>
      <c r="D23" s="339">
        <f>+'5 VALORACIÓN DEL CONTROL'!U97</f>
        <v>0</v>
      </c>
      <c r="E23" s="111" t="str">
        <f t="shared" si="0"/>
        <v/>
      </c>
      <c r="F23" s="111" t="str">
        <f t="shared" si="1"/>
        <v/>
      </c>
      <c r="G23" s="82" t="str">
        <f t="shared" si="2"/>
        <v/>
      </c>
      <c r="H23" s="83"/>
      <c r="I23" s="83"/>
      <c r="J23" s="83"/>
      <c r="K23" s="83"/>
      <c r="L23" s="83"/>
      <c r="M23" s="83"/>
      <c r="N23" s="83"/>
      <c r="O23" s="83"/>
      <c r="P23" s="83"/>
      <c r="Q23" s="104"/>
      <c r="R23" s="104"/>
      <c r="AC23" s="80"/>
      <c r="AD23" s="100"/>
      <c r="AE23" s="100"/>
      <c r="AF23" s="100"/>
      <c r="AG23" s="100"/>
      <c r="AH23" s="100"/>
      <c r="AI23" s="100"/>
      <c r="AJ23" s="87"/>
      <c r="AK23" s="80"/>
      <c r="AL23" s="80"/>
    </row>
    <row r="24" spans="1:38" ht="93.15" hidden="1" customHeight="1" x14ac:dyDescent="0.25">
      <c r="A24" s="81">
        <f>'2 CONTEXTO E IDENTIFICACIÓN'!A24</f>
        <v>0</v>
      </c>
      <c r="B24" s="82">
        <f>+'2 CONTEXTO E IDENTIFICACIÓN'!J24</f>
        <v>0</v>
      </c>
      <c r="C24" s="110">
        <f>+'5 VALORACIÓN DEL CONTROL'!T103</f>
        <v>0</v>
      </c>
      <c r="D24" s="339">
        <f>+'5 VALORACIÓN DEL CONTROL'!U103</f>
        <v>0</v>
      </c>
      <c r="E24" s="111" t="str">
        <f t="shared" si="0"/>
        <v/>
      </c>
      <c r="F24" s="111" t="str">
        <f t="shared" si="1"/>
        <v/>
      </c>
      <c r="G24" s="82" t="str">
        <f t="shared" si="2"/>
        <v/>
      </c>
      <c r="H24" s="83"/>
      <c r="I24" s="83"/>
      <c r="J24" s="83"/>
      <c r="K24" s="83"/>
      <c r="L24" s="83"/>
      <c r="M24" s="83"/>
      <c r="N24" s="83"/>
      <c r="O24" s="83"/>
      <c r="P24" s="83"/>
      <c r="AC24" s="80"/>
      <c r="AD24" s="100"/>
      <c r="AE24" s="100"/>
      <c r="AF24" s="100"/>
      <c r="AG24" s="100"/>
      <c r="AH24" s="100"/>
      <c r="AI24" s="100"/>
      <c r="AJ24" s="87"/>
      <c r="AK24" s="80"/>
      <c r="AL24" s="80"/>
    </row>
    <row r="25" spans="1:38" ht="93.15" hidden="1" customHeight="1" x14ac:dyDescent="0.3">
      <c r="A25" s="81">
        <f>'2 CONTEXTO E IDENTIFICACIÓN'!A25</f>
        <v>0</v>
      </c>
      <c r="B25" s="82">
        <f>+'2 CONTEXTO E IDENTIFICACIÓN'!J25</f>
        <v>0</v>
      </c>
      <c r="C25" s="110">
        <f>+'5 VALORACIÓN DEL CONTROL'!T109</f>
        <v>0</v>
      </c>
      <c r="D25" s="339">
        <f>+'5 VALORACIÓN DEL CONTROL'!U109</f>
        <v>0</v>
      </c>
      <c r="E25" s="111" t="str">
        <f t="shared" si="0"/>
        <v/>
      </c>
      <c r="F25" s="111" t="str">
        <f t="shared" si="1"/>
        <v/>
      </c>
      <c r="G25" s="82" t="str">
        <f t="shared" si="2"/>
        <v/>
      </c>
      <c r="H25" s="83"/>
      <c r="I25" s="83"/>
      <c r="J25" s="83"/>
      <c r="K25" s="83"/>
      <c r="L25" s="83"/>
      <c r="M25" s="83"/>
      <c r="N25" s="83"/>
      <c r="O25" s="83"/>
      <c r="P25" s="83"/>
    </row>
    <row r="26" spans="1:38" ht="93.15" hidden="1" customHeight="1" x14ac:dyDescent="0.3">
      <c r="A26" s="81">
        <f>'2 CONTEXTO E IDENTIFICACIÓN'!A26</f>
        <v>0</v>
      </c>
      <c r="B26" s="82">
        <f>+'2 CONTEXTO E IDENTIFICACIÓN'!J26</f>
        <v>0</v>
      </c>
      <c r="C26" s="110">
        <f>+'5 VALORACIÓN DEL CONTROL'!T115</f>
        <v>0</v>
      </c>
      <c r="D26" s="339">
        <f>+'5 VALORACIÓN DEL CONTROL'!U115</f>
        <v>0</v>
      </c>
      <c r="E26" s="111" t="str">
        <f t="shared" si="0"/>
        <v/>
      </c>
      <c r="F26" s="111" t="str">
        <f t="shared" si="1"/>
        <v/>
      </c>
      <c r="G26" s="82" t="str">
        <f t="shared" si="2"/>
        <v/>
      </c>
      <c r="H26" s="83"/>
      <c r="I26" s="83"/>
      <c r="J26" s="83"/>
      <c r="K26" s="83"/>
      <c r="L26" s="83"/>
      <c r="M26" s="83"/>
      <c r="N26" s="83"/>
      <c r="O26" s="83"/>
      <c r="P26" s="83"/>
    </row>
    <row r="27" spans="1:38" ht="93.15" hidden="1" customHeight="1" x14ac:dyDescent="0.3">
      <c r="A27" s="81">
        <f>'2 CONTEXTO E IDENTIFICACIÓN'!A27</f>
        <v>0</v>
      </c>
      <c r="B27" s="82">
        <f>+'2 CONTEXTO E IDENTIFICACIÓN'!J27</f>
        <v>0</v>
      </c>
      <c r="C27" s="110">
        <f>+'5 VALORACIÓN DEL CONTROL'!T121</f>
        <v>0</v>
      </c>
      <c r="D27" s="339">
        <f>+'5 VALORACIÓN DEL CONTROL'!U121</f>
        <v>0</v>
      </c>
      <c r="E27" s="111" t="str">
        <f t="shared" si="0"/>
        <v/>
      </c>
      <c r="F27" s="111" t="str">
        <f t="shared" si="1"/>
        <v/>
      </c>
      <c r="G27" s="82" t="str">
        <f t="shared" si="2"/>
        <v/>
      </c>
      <c r="H27" s="83"/>
      <c r="I27" s="83"/>
      <c r="J27" s="83"/>
      <c r="K27" s="83"/>
      <c r="L27" s="83"/>
      <c r="M27" s="83"/>
      <c r="N27" s="83"/>
      <c r="O27" s="83"/>
      <c r="P27" s="83"/>
    </row>
    <row r="28" spans="1:38" ht="93.15" hidden="1" customHeight="1" x14ac:dyDescent="0.3">
      <c r="A28" s="81">
        <f>'2 CONTEXTO E IDENTIFICACIÓN'!A28</f>
        <v>0</v>
      </c>
      <c r="B28" s="82">
        <f>+'2 CONTEXTO E IDENTIFICACIÓN'!J28</f>
        <v>0</v>
      </c>
      <c r="C28" s="110">
        <f>+'5 VALORACIÓN DEL CONTROL'!T127</f>
        <v>0</v>
      </c>
      <c r="D28" s="339">
        <f>+'5 VALORACIÓN DEL CONTROL'!U127</f>
        <v>0</v>
      </c>
      <c r="E28" s="111" t="str">
        <f t="shared" si="0"/>
        <v/>
      </c>
      <c r="F28" s="111" t="str">
        <f t="shared" si="1"/>
        <v/>
      </c>
      <c r="G28" s="82" t="str">
        <f t="shared" si="2"/>
        <v/>
      </c>
      <c r="H28" s="83"/>
      <c r="I28" s="83"/>
      <c r="J28" s="83"/>
      <c r="K28" s="83"/>
      <c r="L28" s="83"/>
      <c r="M28" s="83"/>
      <c r="N28" s="83"/>
      <c r="O28" s="83"/>
      <c r="P28" s="83"/>
    </row>
    <row r="29" spans="1:38" ht="14.4" hidden="1" customHeight="1" x14ac:dyDescent="0.3">
      <c r="B29" s="65"/>
      <c r="D29" s="65"/>
      <c r="G29" s="65"/>
      <c r="H29" s="65"/>
      <c r="I29" s="65"/>
      <c r="J29" s="65"/>
      <c r="K29" s="65"/>
      <c r="L29" s="65"/>
      <c r="M29" s="65"/>
      <c r="N29" s="65"/>
      <c r="O29" s="65"/>
      <c r="P29" s="65"/>
      <c r="AA29" s="70"/>
      <c r="AB29" s="70"/>
      <c r="AC29" s="70"/>
      <c r="AD29" s="70"/>
      <c r="AE29" s="70"/>
      <c r="AF29" s="65"/>
      <c r="AG29" s="65"/>
      <c r="AH29" s="65"/>
      <c r="AI29" s="65"/>
      <c r="AJ29" s="65"/>
    </row>
    <row r="30" spans="1:38" ht="39.15" hidden="1" customHeight="1" x14ac:dyDescent="0.3">
      <c r="B30" s="65"/>
      <c r="D30" s="65"/>
      <c r="G30" s="65"/>
      <c r="H30" s="65"/>
      <c r="I30" s="65"/>
      <c r="J30" s="65"/>
      <c r="K30" s="65"/>
      <c r="L30" s="65"/>
      <c r="M30" s="65"/>
      <c r="N30" s="65"/>
      <c r="O30" s="65"/>
      <c r="P30" s="65"/>
      <c r="AA30" s="70"/>
      <c r="AB30" s="70"/>
      <c r="AC30" s="70"/>
      <c r="AD30" s="70"/>
      <c r="AE30" s="70"/>
      <c r="AF30" s="65"/>
      <c r="AG30" s="65"/>
      <c r="AH30" s="65"/>
      <c r="AI30" s="65"/>
      <c r="AJ30" s="65"/>
    </row>
    <row r="31" spans="1:38" ht="19.5" hidden="1" customHeight="1" x14ac:dyDescent="0.3">
      <c r="B31" s="65"/>
      <c r="D31" s="65"/>
      <c r="G31" s="65"/>
      <c r="H31" s="65"/>
      <c r="I31" s="65"/>
      <c r="J31" s="65"/>
      <c r="K31" s="65"/>
      <c r="L31" s="65"/>
      <c r="M31" s="65"/>
      <c r="N31" s="65"/>
      <c r="O31" s="65"/>
      <c r="P31" s="65"/>
      <c r="AA31" s="70"/>
      <c r="AB31" s="70"/>
      <c r="AC31" s="70"/>
      <c r="AD31" s="70"/>
      <c r="AE31" s="70"/>
      <c r="AF31" s="65"/>
      <c r="AG31" s="65"/>
      <c r="AH31" s="65"/>
      <c r="AI31" s="65"/>
      <c r="AJ31" s="65"/>
    </row>
    <row r="32" spans="1:38" ht="19.5" hidden="1" customHeight="1" x14ac:dyDescent="0.3">
      <c r="B32" s="65"/>
      <c r="D32" s="65"/>
      <c r="G32" s="65"/>
      <c r="H32" s="65"/>
      <c r="I32" s="65"/>
      <c r="J32" s="65"/>
      <c r="K32" s="65"/>
      <c r="L32" s="65"/>
      <c r="M32" s="65"/>
      <c r="N32" s="65"/>
      <c r="O32" s="65"/>
      <c r="P32" s="65"/>
      <c r="AA32" s="70"/>
      <c r="AB32" s="70"/>
      <c r="AC32" s="70"/>
      <c r="AD32" s="70"/>
      <c r="AE32" s="70"/>
      <c r="AF32" s="65"/>
      <c r="AG32" s="65"/>
      <c r="AH32" s="65"/>
      <c r="AI32" s="65"/>
      <c r="AJ32" s="65"/>
    </row>
    <row r="33" spans="3:31" s="65" customFormat="1" ht="19.5" hidden="1" customHeight="1" x14ac:dyDescent="0.3">
      <c r="C33" s="70"/>
      <c r="E33" s="112"/>
      <c r="F33" s="112"/>
      <c r="AA33" s="70"/>
      <c r="AB33" s="70"/>
      <c r="AC33" s="70"/>
      <c r="AD33" s="70"/>
      <c r="AE33" s="70"/>
    </row>
    <row r="34" spans="3:31" s="65" customFormat="1" ht="19.5" hidden="1" customHeight="1" x14ac:dyDescent="0.3">
      <c r="C34" s="70"/>
      <c r="E34" s="112"/>
      <c r="F34" s="112"/>
      <c r="AA34" s="70"/>
      <c r="AB34" s="70"/>
      <c r="AC34" s="70"/>
      <c r="AD34" s="70"/>
      <c r="AE34" s="70"/>
    </row>
    <row r="35" spans="3:31" s="65" customFormat="1" ht="19.5" hidden="1" customHeight="1" x14ac:dyDescent="0.3">
      <c r="C35" s="70"/>
      <c r="E35" s="112"/>
      <c r="F35" s="112"/>
      <c r="AA35" s="70"/>
      <c r="AB35" s="70"/>
      <c r="AC35" s="70"/>
      <c r="AD35" s="70"/>
      <c r="AE35" s="70"/>
    </row>
  </sheetData>
  <sheetProtection sheet="1" formatCells="0" formatColumns="0" formatRows="0" sort="0" autoFilter="0" pivotTables="0"/>
  <mergeCells count="11">
    <mergeCell ref="I9:I13"/>
    <mergeCell ref="B4:D4"/>
    <mergeCell ref="B1:B2"/>
    <mergeCell ref="I6:O6"/>
    <mergeCell ref="Q9:Q13"/>
    <mergeCell ref="E7:G7"/>
    <mergeCell ref="A1:A2"/>
    <mergeCell ref="B5:D5"/>
    <mergeCell ref="K7:O7"/>
    <mergeCell ref="T6:X6"/>
    <mergeCell ref="C1:D1"/>
  </mergeCells>
  <conditionalFormatting sqref="D9:E28">
    <cfRule type="cellIs" dxfId="59" priority="1" operator="equal">
      <formula>$S$13</formula>
    </cfRule>
    <cfRule type="cellIs" dxfId="58" priority="2" operator="equal">
      <formula>$S$12</formula>
    </cfRule>
    <cfRule type="cellIs" dxfId="57" priority="3" operator="equal">
      <formula>$S$11</formula>
    </cfRule>
    <cfRule type="cellIs" dxfId="56" priority="4" operator="equal">
      <formula>$S$10</formula>
    </cfRule>
    <cfRule type="cellIs" dxfId="55" priority="5" operator="equal">
      <formula>$S$9</formula>
    </cfRule>
  </conditionalFormatting>
  <conditionalFormatting sqref="F9:F28">
    <cfRule type="cellIs" dxfId="54" priority="6" operator="equal">
      <formula>$T$8</formula>
    </cfRule>
    <cfRule type="cellIs" dxfId="53" priority="7" operator="equal">
      <formula>$U$8</formula>
    </cfRule>
    <cfRule type="cellIs" dxfId="52" priority="8" operator="equal">
      <formula>$V$8</formula>
    </cfRule>
    <cfRule type="cellIs" dxfId="51" priority="9" operator="equal">
      <formula>$W$8</formula>
    </cfRule>
    <cfRule type="cellIs" dxfId="50" priority="10" operator="equal">
      <formula>$X$8</formula>
    </cfRule>
  </conditionalFormatting>
  <conditionalFormatting sqref="G9:G28">
    <cfRule type="cellIs" dxfId="49" priority="16" operator="equal">
      <formula>$T$16</formula>
    </cfRule>
    <cfRule type="cellIs" dxfId="48" priority="17" operator="equal">
      <formula>$T$17</formula>
    </cfRule>
    <cfRule type="cellIs" dxfId="47" priority="18" operator="equal">
      <formula>$T$18</formula>
    </cfRule>
    <cfRule type="cellIs" dxfId="46" priority="19" operator="equal">
      <formula>$T$19</formula>
    </cfRule>
  </conditionalFormatting>
  <dataValidations disablePrompts="1" count="3">
    <dataValidation allowBlank="1" showInputMessage="1" showErrorMessage="1" prompt="Es la materialización del riesgo y las consecuencias de su aparición. Su escala es: 5 bajo impacto, 10 medio, 20 alto impacto._x000a_" sqref="JD8:JJ8" xr:uid="{00000000-0002-0000-0600-000000000000}"/>
    <dataValidation allowBlank="1" showInputMessage="1" showErrorMessage="1" prompt="La probabilidad se encuentra determinada por una escala de 1 a 3, siendo 1 la menor probabilidad de ocurrencia del riesgo y 3 la mayor probabilidad de  ocurrencia." sqref="JC8" xr:uid="{00000000-0002-0000-0600-000001000000}"/>
    <dataValidation type="list" allowBlank="1" showInputMessage="1" showErrorMessage="1" sqref="JD9:JJ16" xr:uid="{00000000-0002-0000-0600-000002000000}">
      <formula1>#REF!</formula1>
    </dataValidation>
  </dataValidations>
  <printOptions horizontalCentered="1" verticalCentered="1"/>
  <pageMargins left="0.31496062992125978" right="0.27559055118110237" top="0.23622047244094491" bottom="0.15748031496062989" header="0" footer="0"/>
  <pageSetup paperSize="5" scale="65" orientation="landscape"/>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H36"/>
  <sheetViews>
    <sheetView showGridLines="0" zoomScale="70" zoomScaleNormal="70" workbookViewId="0">
      <pane xSplit="1" ySplit="9" topLeftCell="D10" activePane="bottomRight" state="frozen"/>
      <selection pane="topRight" activeCell="B1" sqref="B1"/>
      <selection pane="bottomLeft" activeCell="A7" sqref="A7"/>
      <selection pane="bottomRight" activeCell="A73" sqref="A73:XFD1048576"/>
    </sheetView>
  </sheetViews>
  <sheetFormatPr baseColWidth="10" defaultColWidth="0" defaultRowHeight="13.2" zeroHeight="1" x14ac:dyDescent="0.3"/>
  <cols>
    <col min="1" max="1" width="11.44140625" style="65" customWidth="1"/>
    <col min="2" max="2" width="9.109375" style="70" bestFit="1" customWidth="1"/>
    <col min="3" max="4" width="15.44140625" style="70" customWidth="1"/>
    <col min="5" max="6" width="15.44140625" style="112" customWidth="1"/>
    <col min="7" max="7" width="15.44140625" style="70" customWidth="1"/>
    <col min="8" max="8" width="3.88671875" style="70" customWidth="1"/>
    <col min="9" max="9" width="7.44140625" style="70" customWidth="1"/>
    <col min="10" max="10" width="14" style="70" customWidth="1"/>
    <col min="11" max="15" width="12.44140625" style="70" customWidth="1"/>
    <col min="16" max="16" width="3.88671875" style="70" customWidth="1"/>
    <col min="17" max="17" width="4.88671875" style="65" hidden="1" customWidth="1"/>
    <col min="18" max="18" width="6.109375" style="65" hidden="1" customWidth="1"/>
    <col min="19" max="24" width="14" style="65" hidden="1" customWidth="1"/>
    <col min="25" max="29" width="11.44140625" style="65" customWidth="1"/>
    <col min="30" max="30" width="5.44140625" style="65" bestFit="1" customWidth="1"/>
    <col min="31" max="31" width="26.88671875" style="65" customWidth="1"/>
    <col min="32" max="32" width="22.88671875" style="70" customWidth="1"/>
    <col min="33" max="36" width="22.88671875" style="70" hidden="1" customWidth="1"/>
    <col min="37" max="37" width="23.44140625" style="65" hidden="1" customWidth="1"/>
    <col min="38" max="265" width="11.44140625" style="65" hidden="1" customWidth="1"/>
    <col min="266" max="266" width="12.44140625" style="65" hidden="1" customWidth="1"/>
    <col min="267" max="267" width="47" style="65" hidden="1" customWidth="1"/>
    <col min="268" max="268" width="35" style="65" hidden="1" customWidth="1"/>
    <col min="269" max="270" width="14.44140625" style="65" hidden="1" customWidth="1"/>
    <col min="271" max="16384" width="14.44140625" style="65" hidden="1"/>
  </cols>
  <sheetData>
    <row r="1" spans="1:38" s="53" customFormat="1" ht="36" customHeight="1" x14ac:dyDescent="0.3">
      <c r="A1" s="370"/>
      <c r="B1" s="365" t="str">
        <f>+'2 CONTEXTO E IDENTIFICACIÓN'!A1</f>
        <v>MAPA DE RIESGOS</v>
      </c>
      <c r="C1" s="388"/>
      <c r="D1" s="480"/>
      <c r="E1" s="446"/>
      <c r="F1" s="369"/>
      <c r="J1" s="199" t="str">
        <f>+'2 CONTEXTO E IDENTIFICACIÓN'!$I$4</f>
        <v xml:space="preserve">Elaboración </v>
      </c>
      <c r="K1" s="213">
        <f>'2 CONTEXTO E IDENTIFICACIÓN'!J4</f>
        <v>46259</v>
      </c>
      <c r="L1" s="13"/>
      <c r="M1" s="13"/>
      <c r="AF1" s="54"/>
      <c r="AG1" s="54"/>
      <c r="AH1" s="54"/>
      <c r="AI1" s="54"/>
      <c r="AJ1" s="54"/>
    </row>
    <row r="2" spans="1:38" s="53" customFormat="1" ht="36" customHeight="1" x14ac:dyDescent="0.25">
      <c r="A2" s="366"/>
      <c r="B2" s="461"/>
      <c r="C2" s="410"/>
      <c r="D2" s="465"/>
      <c r="E2" s="37" t="str">
        <f>+'2 CONTEXTO E IDENTIFICACIÓN'!A2</f>
        <v>VERSIÓN:</v>
      </c>
      <c r="F2" s="359">
        <f>'2 CONTEXTO E IDENTIFICACIÓN'!B2</f>
        <v>1</v>
      </c>
      <c r="G2" s="55"/>
      <c r="H2" s="55"/>
      <c r="J2" s="202" t="str">
        <f>+'2 CONTEXTO E IDENTIFICACIÓN'!$E$5</f>
        <v xml:space="preserve">Vigencia: </v>
      </c>
      <c r="K2" s="200">
        <f>'2 CONTEXTO E IDENTIFICACIÓN'!G5</f>
        <v>46266</v>
      </c>
      <c r="L2" s="201" t="s">
        <v>102</v>
      </c>
      <c r="M2" s="198">
        <f>'2 CONTEXTO E IDENTIFICACIÓN'!J5</f>
        <v>46387</v>
      </c>
      <c r="N2" s="56"/>
      <c r="O2" s="56"/>
      <c r="P2" s="55"/>
      <c r="AF2" s="54"/>
      <c r="AG2" s="54"/>
      <c r="AH2" s="54"/>
      <c r="AI2" s="54"/>
      <c r="AJ2" s="54"/>
    </row>
    <row r="3" spans="1:38" s="53" customFormat="1" x14ac:dyDescent="0.25">
      <c r="A3" s="57"/>
      <c r="B3" s="55"/>
      <c r="C3" s="55"/>
      <c r="D3" s="55"/>
      <c r="E3" s="203"/>
      <c r="F3" s="203"/>
      <c r="G3" s="55"/>
      <c r="H3" s="55"/>
      <c r="N3" s="56"/>
      <c r="O3" s="56"/>
      <c r="P3" s="55"/>
      <c r="AF3" s="54"/>
      <c r="AG3" s="54"/>
      <c r="AH3" s="54"/>
      <c r="AI3" s="54"/>
      <c r="AJ3" s="54"/>
    </row>
    <row r="4" spans="1:38" s="53" customFormat="1" ht="17.399999999999999" customHeight="1" x14ac:dyDescent="0.3">
      <c r="A4" s="12" t="s">
        <v>93</v>
      </c>
      <c r="B4" s="374" t="str">
        <f>'2 CONTEXTO E IDENTIFICACIÓN'!B4</f>
        <v>Unidad Administrativa Especial de Organizaciones Solidarias</v>
      </c>
      <c r="C4" s="368"/>
      <c r="D4" s="369"/>
      <c r="E4" s="51"/>
      <c r="F4" s="203"/>
      <c r="G4" s="55"/>
      <c r="H4" s="55"/>
      <c r="I4" s="204"/>
      <c r="J4" s="204"/>
      <c r="K4" s="205"/>
      <c r="L4" s="205"/>
      <c r="M4" s="205"/>
      <c r="N4" s="56"/>
      <c r="O4" s="56"/>
      <c r="P4" s="55"/>
      <c r="AF4" s="54"/>
      <c r="AG4" s="54"/>
      <c r="AH4" s="54"/>
      <c r="AI4" s="54"/>
      <c r="AJ4" s="54"/>
    </row>
    <row r="5" spans="1:38" s="53" customFormat="1" ht="33" customHeight="1" x14ac:dyDescent="0.3">
      <c r="A5" s="12" t="s">
        <v>95</v>
      </c>
      <c r="B5" s="374" t="str">
        <f>'2 CONTEXTO E IDENTIFICACIÓN'!F4</f>
        <v>Fomento de la Asociatividad Solidaria</v>
      </c>
      <c r="C5" s="368"/>
      <c r="D5" s="369"/>
      <c r="E5" s="51"/>
      <c r="F5" s="203"/>
      <c r="G5" s="55"/>
      <c r="H5" s="55"/>
      <c r="I5" s="204"/>
      <c r="J5" s="204"/>
      <c r="K5" s="205"/>
      <c r="L5" s="205"/>
      <c r="M5" s="205"/>
      <c r="N5" s="56"/>
      <c r="O5" s="56"/>
      <c r="P5" s="55"/>
      <c r="AF5" s="54"/>
      <c r="AG5" s="54"/>
      <c r="AH5" s="54"/>
      <c r="AI5" s="54"/>
      <c r="AJ5" s="54"/>
    </row>
    <row r="6" spans="1:38" s="53" customFormat="1" ht="14.4" customHeight="1" thickBot="1" x14ac:dyDescent="0.3">
      <c r="D6" s="51"/>
      <c r="E6" s="51"/>
      <c r="F6" s="108"/>
      <c r="AF6" s="54"/>
      <c r="AG6" s="54"/>
      <c r="AH6" s="54"/>
      <c r="AI6" s="54"/>
      <c r="AJ6" s="54"/>
    </row>
    <row r="7" spans="1:38" s="53" customFormat="1" ht="13.8" customHeight="1" thickBot="1" x14ac:dyDescent="0.35">
      <c r="A7" s="477" t="s">
        <v>302</v>
      </c>
      <c r="B7" s="478"/>
      <c r="C7" s="478"/>
      <c r="D7" s="478"/>
      <c r="E7" s="478"/>
      <c r="F7" s="478"/>
      <c r="G7" s="479"/>
      <c r="I7" s="477" t="s">
        <v>349</v>
      </c>
      <c r="J7" s="478"/>
      <c r="K7" s="478"/>
      <c r="L7" s="478"/>
      <c r="M7" s="478"/>
      <c r="N7" s="478"/>
      <c r="O7" s="479"/>
      <c r="R7" s="58"/>
      <c r="S7" s="59"/>
      <c r="T7" s="450" t="s">
        <v>174</v>
      </c>
      <c r="U7" s="376"/>
      <c r="V7" s="376"/>
      <c r="W7" s="376"/>
      <c r="X7" s="448"/>
      <c r="AF7" s="54"/>
      <c r="AG7" s="54"/>
      <c r="AH7" s="54"/>
      <c r="AI7" s="54"/>
      <c r="AJ7" s="54"/>
    </row>
    <row r="8" spans="1:38" ht="14.4" customHeight="1" x14ac:dyDescent="0.3">
      <c r="A8" s="63"/>
      <c r="B8" s="64"/>
      <c r="C8" s="450" t="s">
        <v>174</v>
      </c>
      <c r="D8" s="376"/>
      <c r="E8" s="376"/>
      <c r="F8" s="376"/>
      <c r="G8" s="448"/>
      <c r="H8" s="62"/>
      <c r="I8" s="63"/>
      <c r="J8" s="64"/>
      <c r="K8" s="450" t="s">
        <v>174</v>
      </c>
      <c r="L8" s="376"/>
      <c r="M8" s="376"/>
      <c r="N8" s="376"/>
      <c r="O8" s="448"/>
      <c r="P8" s="62"/>
      <c r="R8" s="66"/>
      <c r="T8" s="67">
        <v>0.2</v>
      </c>
      <c r="U8" s="67">
        <v>0.4</v>
      </c>
      <c r="V8" s="67">
        <v>0.6</v>
      </c>
      <c r="W8" s="67">
        <v>0.8</v>
      </c>
      <c r="X8" s="68">
        <v>1</v>
      </c>
      <c r="Y8" s="69"/>
      <c r="Z8" s="69"/>
      <c r="AA8" s="69"/>
      <c r="AB8" s="69"/>
      <c r="AC8" s="69"/>
      <c r="AD8" s="69"/>
      <c r="AE8" s="69"/>
    </row>
    <row r="9" spans="1:38" x14ac:dyDescent="0.25">
      <c r="A9" s="66"/>
      <c r="B9" s="74"/>
      <c r="C9" s="75" t="s">
        <v>280</v>
      </c>
      <c r="D9" s="75" t="s">
        <v>285</v>
      </c>
      <c r="E9" s="75" t="s">
        <v>292</v>
      </c>
      <c r="F9" s="75" t="s">
        <v>297</v>
      </c>
      <c r="G9" s="76" t="s">
        <v>300</v>
      </c>
      <c r="H9" s="62"/>
      <c r="I9" s="66"/>
      <c r="J9" s="74"/>
      <c r="K9" s="75" t="s">
        <v>280</v>
      </c>
      <c r="L9" s="75" t="s">
        <v>285</v>
      </c>
      <c r="M9" s="75" t="s">
        <v>292</v>
      </c>
      <c r="N9" s="75" t="s">
        <v>297</v>
      </c>
      <c r="O9" s="76" t="s">
        <v>300</v>
      </c>
      <c r="P9" s="62"/>
      <c r="R9" s="66"/>
      <c r="S9" s="77"/>
      <c r="T9" s="78" t="s">
        <v>280</v>
      </c>
      <c r="U9" s="78" t="s">
        <v>285</v>
      </c>
      <c r="V9" s="78" t="s">
        <v>292</v>
      </c>
      <c r="W9" s="78" t="s">
        <v>297</v>
      </c>
      <c r="X9" s="79" t="s">
        <v>300</v>
      </c>
      <c r="AA9" s="69"/>
      <c r="AB9" s="69"/>
      <c r="AC9" s="80"/>
      <c r="AD9" s="80"/>
      <c r="AE9" s="80"/>
      <c r="AF9" s="80"/>
      <c r="AG9" s="80"/>
      <c r="AH9" s="80"/>
      <c r="AI9" s="80"/>
      <c r="AJ9" s="80"/>
      <c r="AK9" s="80"/>
      <c r="AL9" s="80"/>
    </row>
    <row r="10" spans="1:38" ht="55.5" customHeight="1" x14ac:dyDescent="0.25">
      <c r="A10" s="451" t="s">
        <v>155</v>
      </c>
      <c r="B10" s="75" t="s">
        <v>298</v>
      </c>
      <c r="C10" s="84" t="str">
        <f>+'4 MAPA CALOR INHERENTE'!I9</f>
        <v xml:space="preserve">                   </v>
      </c>
      <c r="D10" s="84" t="str">
        <f>+'4 MAPA CALOR INHERENTE'!J9</f>
        <v xml:space="preserve">                   </v>
      </c>
      <c r="E10" s="84" t="str">
        <f>+'4 MAPA CALOR INHERENTE'!K9</f>
        <v xml:space="preserve">                   </v>
      </c>
      <c r="F10" s="84" t="str">
        <f>+'4 MAPA CALOR INHERENTE'!L9</f>
        <v xml:space="preserve">                   </v>
      </c>
      <c r="G10" s="85" t="str">
        <f>+'4 MAPA CALOR INHERENTE'!M9</f>
        <v xml:space="preserve">                   </v>
      </c>
      <c r="H10" s="83"/>
      <c r="I10" s="451" t="s">
        <v>155</v>
      </c>
      <c r="J10" s="75" t="s">
        <v>298</v>
      </c>
      <c r="K10" s="84" t="str">
        <f>+'6 MAPA CALOR RESIDUAL'!K9</f>
        <v xml:space="preserve">                   </v>
      </c>
      <c r="L10" s="84" t="str">
        <f>+'6 MAPA CALOR RESIDUAL'!L9</f>
        <v xml:space="preserve">                   </v>
      </c>
      <c r="M10" s="84" t="str">
        <f>+'6 MAPA CALOR RESIDUAL'!M9</f>
        <v xml:space="preserve">                   </v>
      </c>
      <c r="N10" s="84" t="str">
        <f>+'6 MAPA CALOR RESIDUAL'!N9</f>
        <v xml:space="preserve">                   </v>
      </c>
      <c r="O10" s="85" t="str">
        <f>+'6 MAPA CALOR RESIDUAL'!O9</f>
        <v xml:space="preserve">                   </v>
      </c>
      <c r="P10" s="83"/>
      <c r="Q10" s="476" t="s">
        <v>155</v>
      </c>
      <c r="R10" s="86">
        <v>1</v>
      </c>
      <c r="S10" s="78" t="s">
        <v>298</v>
      </c>
      <c r="T10" s="84" t="s">
        <v>306</v>
      </c>
      <c r="U10" s="84" t="s">
        <v>306</v>
      </c>
      <c r="V10" s="84" t="s">
        <v>306</v>
      </c>
      <c r="W10" s="84" t="s">
        <v>306</v>
      </c>
      <c r="X10" s="85" t="s">
        <v>307</v>
      </c>
      <c r="AA10" s="69"/>
      <c r="AB10" s="69"/>
      <c r="AC10" s="80"/>
      <c r="AD10" s="80"/>
      <c r="AE10" s="80"/>
      <c r="AF10" s="87"/>
      <c r="AG10" s="87"/>
      <c r="AH10" s="87"/>
      <c r="AI10" s="87"/>
      <c r="AJ10" s="87"/>
      <c r="AK10" s="80"/>
      <c r="AL10" s="80"/>
    </row>
    <row r="11" spans="1:38" ht="55.5" customHeight="1" x14ac:dyDescent="0.25">
      <c r="A11" s="452"/>
      <c r="B11" s="75" t="s">
        <v>295</v>
      </c>
      <c r="C11" s="88" t="str">
        <f>+'4 MAPA CALOR INHERENTE'!I10</f>
        <v xml:space="preserve">                   </v>
      </c>
      <c r="D11" s="88" t="str">
        <f>+'4 MAPA CALOR INHERENTE'!J10</f>
        <v xml:space="preserve">                   </v>
      </c>
      <c r="E11" s="84" t="str">
        <f>+'4 MAPA CALOR INHERENTE'!K10</f>
        <v xml:space="preserve">                   </v>
      </c>
      <c r="F11" s="84" t="str">
        <f>+'4 MAPA CALOR INHERENTE'!L10</f>
        <v xml:space="preserve">                   </v>
      </c>
      <c r="G11" s="85" t="str">
        <f>+'4 MAPA CALOR INHERENTE'!M10</f>
        <v xml:space="preserve">                   </v>
      </c>
      <c r="H11" s="83"/>
      <c r="I11" s="452"/>
      <c r="J11" s="75" t="s">
        <v>295</v>
      </c>
      <c r="K11" s="88" t="str">
        <f>+'6 MAPA CALOR RESIDUAL'!K10</f>
        <v xml:space="preserve">                   </v>
      </c>
      <c r="L11" s="88" t="str">
        <f>+'6 MAPA CALOR RESIDUAL'!L10</f>
        <v xml:space="preserve">                   </v>
      </c>
      <c r="M11" s="84" t="str">
        <f>+'6 MAPA CALOR RESIDUAL'!M10</f>
        <v xml:space="preserve">                   </v>
      </c>
      <c r="N11" s="84" t="str">
        <f>+'6 MAPA CALOR RESIDUAL'!N10</f>
        <v xml:space="preserve">                   </v>
      </c>
      <c r="O11" s="85" t="str">
        <f>+'6 MAPA CALOR RESIDUAL'!O10</f>
        <v xml:space="preserve">                   </v>
      </c>
      <c r="P11" s="83"/>
      <c r="Q11" s="460"/>
      <c r="R11" s="86">
        <v>0.8</v>
      </c>
      <c r="S11" s="78" t="s">
        <v>295</v>
      </c>
      <c r="T11" s="88" t="s">
        <v>292</v>
      </c>
      <c r="U11" s="88" t="s">
        <v>292</v>
      </c>
      <c r="V11" s="84" t="s">
        <v>306</v>
      </c>
      <c r="W11" s="84" t="s">
        <v>306</v>
      </c>
      <c r="X11" s="85" t="s">
        <v>307</v>
      </c>
      <c r="AA11" s="69"/>
      <c r="AB11" s="69"/>
      <c r="AC11" s="80"/>
      <c r="AD11" s="89"/>
      <c r="AE11" s="90"/>
      <c r="AF11" s="87"/>
      <c r="AG11" s="87"/>
      <c r="AH11" s="87"/>
      <c r="AI11" s="87"/>
      <c r="AJ11" s="87"/>
      <c r="AK11" s="80"/>
      <c r="AL11" s="80"/>
    </row>
    <row r="12" spans="1:38" ht="55.5" customHeight="1" x14ac:dyDescent="0.25">
      <c r="A12" s="452"/>
      <c r="B12" s="75" t="s">
        <v>290</v>
      </c>
      <c r="C12" s="88" t="str">
        <f>+'4 MAPA CALOR INHERENTE'!I11</f>
        <v xml:space="preserve">                   </v>
      </c>
      <c r="D12" s="88" t="str">
        <f>+'4 MAPA CALOR INHERENTE'!J11</f>
        <v xml:space="preserve">                   </v>
      </c>
      <c r="E12" s="88" t="str">
        <f>+'4 MAPA CALOR INHERENTE'!K11</f>
        <v xml:space="preserve">                   </v>
      </c>
      <c r="F12" s="84" t="str">
        <f>+'4 MAPA CALOR INHERENTE'!L11</f>
        <v xml:space="preserve">R10 R11  R13                </v>
      </c>
      <c r="G12" s="85" t="str">
        <f>+'4 MAPA CALOR INHERENTE'!M11</f>
        <v xml:space="preserve">  R12                 </v>
      </c>
      <c r="H12" s="83"/>
      <c r="I12" s="452"/>
      <c r="J12" s="75" t="s">
        <v>290</v>
      </c>
      <c r="K12" s="88" t="str">
        <f>+'6 MAPA CALOR RESIDUAL'!K11</f>
        <v xml:space="preserve">                   </v>
      </c>
      <c r="L12" s="88" t="str">
        <f>+'6 MAPA CALOR RESIDUAL'!L11</f>
        <v xml:space="preserve">                   </v>
      </c>
      <c r="M12" s="88" t="str">
        <f>+'6 MAPA CALOR RESIDUAL'!M11</f>
        <v xml:space="preserve">                   </v>
      </c>
      <c r="N12" s="84" t="str">
        <f>+'6 MAPA CALOR RESIDUAL'!N11</f>
        <v xml:space="preserve">                   </v>
      </c>
      <c r="O12" s="85" t="str">
        <f>+'6 MAPA CALOR RESIDUAL'!O11</f>
        <v xml:space="preserve">                   </v>
      </c>
      <c r="P12" s="83"/>
      <c r="Q12" s="460"/>
      <c r="R12" s="86">
        <v>0.6</v>
      </c>
      <c r="S12" s="78" t="s">
        <v>290</v>
      </c>
      <c r="T12" s="88" t="s">
        <v>292</v>
      </c>
      <c r="U12" s="88" t="s">
        <v>292</v>
      </c>
      <c r="V12" s="88" t="s">
        <v>292</v>
      </c>
      <c r="W12" s="84" t="s">
        <v>306</v>
      </c>
      <c r="X12" s="85" t="s">
        <v>307</v>
      </c>
      <c r="AA12" s="69"/>
      <c r="AB12" s="69"/>
      <c r="AC12" s="80"/>
      <c r="AD12" s="89"/>
      <c r="AE12" s="90"/>
      <c r="AF12" s="87"/>
      <c r="AG12" s="87"/>
      <c r="AH12" s="87"/>
      <c r="AI12" s="87"/>
      <c r="AJ12" s="91"/>
      <c r="AK12" s="80"/>
      <c r="AL12" s="80"/>
    </row>
    <row r="13" spans="1:38" ht="55.5" customHeight="1" x14ac:dyDescent="0.25">
      <c r="A13" s="452"/>
      <c r="B13" s="75" t="s">
        <v>283</v>
      </c>
      <c r="C13" s="92" t="str">
        <f>+'4 MAPA CALOR INHERENTE'!I12</f>
        <v xml:space="preserve">                   </v>
      </c>
      <c r="D13" s="88" t="str">
        <f>+'4 MAPA CALOR INHERENTE'!J12</f>
        <v xml:space="preserve">                   </v>
      </c>
      <c r="E13" s="88" t="str">
        <f>+'4 MAPA CALOR INHERENTE'!K12</f>
        <v xml:space="preserve">                   </v>
      </c>
      <c r="F13" s="84" t="str">
        <f>+'4 MAPA CALOR INHERENTE'!L12</f>
        <v xml:space="preserve">                   </v>
      </c>
      <c r="G13" s="85" t="str">
        <f>+'4 MAPA CALOR INHERENTE'!M12</f>
        <v xml:space="preserve">                   </v>
      </c>
      <c r="H13" s="83"/>
      <c r="I13" s="452"/>
      <c r="J13" s="75" t="s">
        <v>283</v>
      </c>
      <c r="K13" s="92" t="str">
        <f>+'6 MAPA CALOR RESIDUAL'!K12</f>
        <v xml:space="preserve">                   </v>
      </c>
      <c r="L13" s="88" t="str">
        <f>+'6 MAPA CALOR RESIDUAL'!L12</f>
        <v xml:space="preserve">   R13                </v>
      </c>
      <c r="M13" s="88" t="str">
        <f>+'6 MAPA CALOR RESIDUAL'!M12</f>
        <v xml:space="preserve">                   </v>
      </c>
      <c r="N13" s="84" t="str">
        <f>+'6 MAPA CALOR RESIDUAL'!N12</f>
        <v xml:space="preserve">                   </v>
      </c>
      <c r="O13" s="85" t="str">
        <f>+'6 MAPA CALOR RESIDUAL'!O12</f>
        <v xml:space="preserve">                   </v>
      </c>
      <c r="P13" s="83"/>
      <c r="Q13" s="460"/>
      <c r="R13" s="86">
        <v>0.4</v>
      </c>
      <c r="S13" s="78" t="s">
        <v>283</v>
      </c>
      <c r="T13" s="92" t="s">
        <v>308</v>
      </c>
      <c r="U13" s="88" t="s">
        <v>292</v>
      </c>
      <c r="V13" s="88" t="s">
        <v>292</v>
      </c>
      <c r="W13" s="84" t="s">
        <v>306</v>
      </c>
      <c r="X13" s="85" t="s">
        <v>307</v>
      </c>
      <c r="AA13" s="69"/>
      <c r="AB13" s="69"/>
      <c r="AC13" s="80"/>
      <c r="AD13" s="89"/>
      <c r="AE13" s="90"/>
      <c r="AF13" s="87"/>
      <c r="AG13" s="87"/>
      <c r="AH13" s="87"/>
      <c r="AI13" s="91"/>
      <c r="AJ13" s="87"/>
      <c r="AK13" s="80"/>
      <c r="AL13" s="80"/>
    </row>
    <row r="14" spans="1:38" ht="55.5" customHeight="1" thickBot="1" x14ac:dyDescent="0.3">
      <c r="A14" s="453"/>
      <c r="B14" s="93" t="s">
        <v>278</v>
      </c>
      <c r="C14" s="94" t="str">
        <f>+'4 MAPA CALOR INHERENTE'!I13</f>
        <v xml:space="preserve">                   </v>
      </c>
      <c r="D14" s="94" t="str">
        <f>+'4 MAPA CALOR INHERENTE'!J13</f>
        <v xml:space="preserve">                   </v>
      </c>
      <c r="E14" s="95" t="str">
        <f>+'4 MAPA CALOR INHERENTE'!K13</f>
        <v xml:space="preserve">                   </v>
      </c>
      <c r="F14" s="96" t="str">
        <f>+'4 MAPA CALOR INHERENTE'!L13</f>
        <v xml:space="preserve">                   </v>
      </c>
      <c r="G14" s="97" t="str">
        <f>+'4 MAPA CALOR INHERENTE'!M13</f>
        <v xml:space="preserve">                   </v>
      </c>
      <c r="H14" s="83"/>
      <c r="I14" s="453"/>
      <c r="J14" s="93" t="s">
        <v>278</v>
      </c>
      <c r="K14" s="94" t="str">
        <f>+'6 MAPA CALOR RESIDUAL'!K13</f>
        <v xml:space="preserve">                   </v>
      </c>
      <c r="L14" s="94" t="str">
        <f>+'6 MAPA CALOR RESIDUAL'!L13</f>
        <v xml:space="preserve">                   </v>
      </c>
      <c r="M14" s="95" t="str">
        <f>+'6 MAPA CALOR RESIDUAL'!M13</f>
        <v xml:space="preserve">                   </v>
      </c>
      <c r="N14" s="96" t="str">
        <f>+'6 MAPA CALOR RESIDUAL'!N13</f>
        <v xml:space="preserve">R10 R11                  </v>
      </c>
      <c r="O14" s="97" t="str">
        <f>+'6 MAPA CALOR RESIDUAL'!O13</f>
        <v xml:space="preserve">  R12                 </v>
      </c>
      <c r="P14" s="83"/>
      <c r="Q14" s="461"/>
      <c r="R14" s="98">
        <v>0.2</v>
      </c>
      <c r="S14" s="99" t="s">
        <v>278</v>
      </c>
      <c r="T14" s="94" t="s">
        <v>308</v>
      </c>
      <c r="U14" s="94" t="s">
        <v>308</v>
      </c>
      <c r="V14" s="95" t="s">
        <v>292</v>
      </c>
      <c r="W14" s="96" t="s">
        <v>306</v>
      </c>
      <c r="X14" s="97" t="s">
        <v>307</v>
      </c>
      <c r="AA14" s="69"/>
      <c r="AB14" s="69"/>
      <c r="AC14" s="80"/>
      <c r="AD14" s="89"/>
      <c r="AE14" s="90"/>
      <c r="AF14" s="87"/>
      <c r="AG14" s="87"/>
      <c r="AH14" s="87"/>
      <c r="AI14" s="100"/>
      <c r="AJ14" s="87"/>
      <c r="AK14" s="80"/>
      <c r="AL14" s="80"/>
    </row>
    <row r="15" spans="1:38" x14ac:dyDescent="0.25">
      <c r="A15" s="70"/>
      <c r="B15" s="83"/>
      <c r="C15" s="174"/>
      <c r="D15" s="175"/>
      <c r="E15" s="176"/>
      <c r="F15" s="176"/>
      <c r="G15" s="83"/>
      <c r="H15" s="83"/>
      <c r="I15" s="83"/>
      <c r="J15" s="83"/>
      <c r="K15" s="83"/>
      <c r="L15" s="83"/>
      <c r="M15" s="83"/>
      <c r="N15" s="83"/>
      <c r="O15" s="83"/>
      <c r="P15" s="83"/>
      <c r="AA15" s="69"/>
      <c r="AB15" s="69"/>
      <c r="AC15" s="80"/>
      <c r="AD15" s="89"/>
      <c r="AE15" s="90"/>
      <c r="AF15" s="87"/>
      <c r="AG15" s="87"/>
      <c r="AH15" s="87"/>
      <c r="AI15" s="87"/>
      <c r="AJ15" s="87"/>
      <c r="AK15" s="80"/>
      <c r="AL15" s="80"/>
    </row>
    <row r="16" spans="1:38" ht="26.4" customHeight="1" x14ac:dyDescent="0.25">
      <c r="A16" s="70"/>
      <c r="B16" s="83"/>
      <c r="C16" s="174"/>
      <c r="D16" s="175"/>
      <c r="E16" s="176"/>
      <c r="F16" s="176"/>
      <c r="G16" s="83"/>
      <c r="H16" s="83"/>
      <c r="I16" s="83"/>
      <c r="J16" s="83"/>
      <c r="K16" s="83"/>
      <c r="L16" s="83"/>
      <c r="M16" s="83"/>
      <c r="N16" s="83"/>
      <c r="O16" s="83"/>
      <c r="P16" s="83"/>
      <c r="T16" s="360" t="s">
        <v>309</v>
      </c>
      <c r="V16" s="69"/>
      <c r="W16" s="69"/>
      <c r="X16" s="69"/>
      <c r="Y16" s="69"/>
      <c r="Z16" s="69"/>
      <c r="AA16" s="69"/>
      <c r="AB16" s="69"/>
      <c r="AC16" s="80"/>
      <c r="AD16" s="89"/>
      <c r="AE16" s="80"/>
      <c r="AF16" s="90"/>
      <c r="AG16" s="90"/>
      <c r="AH16" s="90"/>
      <c r="AI16" s="90"/>
      <c r="AJ16" s="90"/>
      <c r="AK16" s="80"/>
      <c r="AL16" s="80"/>
    </row>
    <row r="17" spans="1:38" x14ac:dyDescent="0.25">
      <c r="A17" s="70"/>
      <c r="B17" s="83"/>
      <c r="C17" s="174"/>
      <c r="D17" s="175"/>
      <c r="E17" s="176"/>
      <c r="F17" s="176"/>
      <c r="G17" s="83"/>
      <c r="H17" s="83"/>
      <c r="I17" s="83"/>
      <c r="J17" s="83"/>
      <c r="K17" s="83"/>
      <c r="L17" s="83"/>
      <c r="M17" s="83"/>
      <c r="N17" s="83"/>
      <c r="O17" s="83"/>
      <c r="P17" s="83"/>
      <c r="T17" s="101" t="s">
        <v>307</v>
      </c>
      <c r="V17" s="69"/>
      <c r="W17" s="69"/>
      <c r="X17" s="69"/>
      <c r="Y17" s="69"/>
      <c r="Z17" s="69"/>
      <c r="AA17" s="69"/>
      <c r="AB17" s="69"/>
      <c r="AC17" s="80"/>
      <c r="AD17" s="80"/>
      <c r="AE17" s="80"/>
      <c r="AF17" s="87"/>
      <c r="AG17" s="87"/>
      <c r="AH17" s="87"/>
      <c r="AI17" s="87"/>
      <c r="AJ17" s="87"/>
      <c r="AK17" s="80"/>
      <c r="AL17" s="80"/>
    </row>
    <row r="18" spans="1:38" x14ac:dyDescent="0.25">
      <c r="A18" s="70"/>
      <c r="B18" s="83"/>
      <c r="C18" s="174"/>
      <c r="D18" s="175"/>
      <c r="E18" s="176"/>
      <c r="F18" s="176"/>
      <c r="G18" s="83"/>
      <c r="H18" s="83"/>
      <c r="I18" s="83"/>
      <c r="J18" s="83"/>
      <c r="K18" s="83"/>
      <c r="L18" s="83"/>
      <c r="M18" s="83"/>
      <c r="N18" s="83"/>
      <c r="O18" s="83"/>
      <c r="P18" s="83"/>
      <c r="T18" s="84" t="s">
        <v>306</v>
      </c>
      <c r="U18" s="69"/>
      <c r="V18" s="69"/>
      <c r="W18" s="69"/>
      <c r="X18" s="69"/>
      <c r="Y18" s="69"/>
      <c r="Z18" s="69"/>
      <c r="AA18" s="69"/>
      <c r="AB18" s="69"/>
      <c r="AC18" s="80"/>
      <c r="AD18" s="80"/>
      <c r="AE18" s="80"/>
      <c r="AF18" s="87"/>
      <c r="AG18" s="87"/>
      <c r="AH18" s="87"/>
      <c r="AI18" s="87"/>
      <c r="AJ18" s="87"/>
      <c r="AK18" s="80"/>
      <c r="AL18" s="80"/>
    </row>
    <row r="19" spans="1:38" x14ac:dyDescent="0.25">
      <c r="A19" s="70"/>
      <c r="B19" s="83"/>
      <c r="C19" s="174"/>
      <c r="D19" s="175"/>
      <c r="E19" s="176"/>
      <c r="F19" s="176"/>
      <c r="G19" s="83"/>
      <c r="H19" s="83"/>
      <c r="I19" s="83"/>
      <c r="J19" s="83"/>
      <c r="K19" s="83"/>
      <c r="L19" s="83"/>
      <c r="M19" s="83"/>
      <c r="N19" s="83"/>
      <c r="O19" s="83"/>
      <c r="P19" s="83"/>
      <c r="S19" s="102"/>
      <c r="T19" s="88" t="s">
        <v>292</v>
      </c>
      <c r="U19" s="102"/>
      <c r="V19" s="102"/>
      <c r="W19" s="102"/>
      <c r="X19" s="102"/>
      <c r="Y19" s="102"/>
      <c r="Z19" s="102"/>
      <c r="AA19" s="102"/>
      <c r="AB19" s="102"/>
      <c r="AC19" s="80"/>
      <c r="AD19" s="80"/>
      <c r="AE19" s="103"/>
      <c r="AF19" s="103"/>
      <c r="AG19" s="103"/>
      <c r="AH19" s="103"/>
      <c r="AI19" s="103"/>
      <c r="AJ19" s="103"/>
      <c r="AK19" s="80"/>
      <c r="AL19" s="80"/>
    </row>
    <row r="20" spans="1:38" x14ac:dyDescent="0.25">
      <c r="A20" s="70"/>
      <c r="B20" s="83"/>
      <c r="C20" s="174"/>
      <c r="D20" s="175"/>
      <c r="E20" s="176"/>
      <c r="F20" s="176"/>
      <c r="G20" s="83"/>
      <c r="H20" s="83"/>
      <c r="I20" s="83"/>
      <c r="J20" s="83"/>
      <c r="K20" s="83"/>
      <c r="L20" s="83"/>
      <c r="M20" s="83"/>
      <c r="N20" s="83"/>
      <c r="O20" s="83"/>
      <c r="P20" s="83"/>
      <c r="S20" s="102"/>
      <c r="T20" s="92" t="s">
        <v>308</v>
      </c>
      <c r="AA20" s="102"/>
      <c r="AB20" s="102"/>
      <c r="AC20" s="80"/>
      <c r="AD20" s="80"/>
      <c r="AE20" s="80"/>
      <c r="AF20" s="87"/>
      <c r="AG20" s="87"/>
      <c r="AH20" s="87"/>
      <c r="AI20" s="87"/>
      <c r="AJ20" s="87"/>
      <c r="AK20" s="80"/>
      <c r="AL20" s="80"/>
    </row>
    <row r="21" spans="1:38" x14ac:dyDescent="0.25">
      <c r="A21" s="70"/>
      <c r="B21" s="83"/>
      <c r="C21" s="174"/>
      <c r="D21" s="175"/>
      <c r="E21" s="176"/>
      <c r="F21" s="176"/>
      <c r="G21" s="83"/>
      <c r="H21" s="83"/>
      <c r="I21" s="83"/>
      <c r="J21" s="83"/>
      <c r="K21" s="83"/>
      <c r="L21" s="83"/>
      <c r="M21" s="83"/>
      <c r="N21" s="83"/>
      <c r="O21" s="83"/>
      <c r="P21" s="83"/>
      <c r="Q21" s="104"/>
      <c r="R21" s="104"/>
      <c r="S21" s="102"/>
      <c r="AA21" s="102"/>
      <c r="AB21" s="102"/>
      <c r="AC21" s="80"/>
      <c r="AD21" s="80"/>
      <c r="AE21" s="80"/>
      <c r="AF21" s="87"/>
      <c r="AG21" s="87"/>
      <c r="AH21" s="87"/>
      <c r="AI21" s="87"/>
      <c r="AJ21" s="87"/>
      <c r="AK21" s="80"/>
      <c r="AL21" s="80"/>
    </row>
    <row r="22" spans="1:38" x14ac:dyDescent="0.25">
      <c r="A22" s="70"/>
      <c r="B22" s="83"/>
      <c r="C22" s="174"/>
      <c r="D22" s="175"/>
      <c r="E22" s="176"/>
      <c r="F22" s="176"/>
      <c r="G22" s="83"/>
      <c r="H22" s="83"/>
      <c r="I22" s="83"/>
      <c r="J22" s="83"/>
      <c r="K22" s="83"/>
      <c r="L22" s="83"/>
      <c r="M22" s="83"/>
      <c r="N22" s="83"/>
      <c r="O22" s="83"/>
      <c r="P22" s="83"/>
      <c r="Q22" s="104"/>
      <c r="R22" s="104"/>
      <c r="S22" s="105"/>
      <c r="AA22" s="102"/>
      <c r="AB22" s="102"/>
      <c r="AC22" s="80"/>
      <c r="AD22" s="100"/>
      <c r="AE22" s="100"/>
      <c r="AF22" s="100"/>
      <c r="AG22" s="100"/>
      <c r="AH22" s="100"/>
      <c r="AI22" s="100"/>
      <c r="AJ22" s="87"/>
      <c r="AK22" s="80"/>
      <c r="AL22" s="80"/>
    </row>
    <row r="23" spans="1:38" x14ac:dyDescent="0.25">
      <c r="A23" s="70"/>
      <c r="B23" s="83"/>
      <c r="C23" s="174"/>
      <c r="D23" s="175"/>
      <c r="E23" s="176"/>
      <c r="F23" s="176"/>
      <c r="G23" s="83"/>
      <c r="H23" s="83"/>
      <c r="I23" s="83"/>
      <c r="J23" s="83"/>
      <c r="K23" s="83"/>
      <c r="L23" s="83"/>
      <c r="M23" s="83"/>
      <c r="N23" s="83"/>
      <c r="O23" s="83"/>
      <c r="P23" s="83"/>
      <c r="Q23" s="104"/>
      <c r="R23" s="104"/>
      <c r="AC23" s="80"/>
      <c r="AD23" s="106"/>
      <c r="AE23" s="106"/>
      <c r="AF23" s="106"/>
      <c r="AG23" s="106"/>
      <c r="AH23" s="106"/>
      <c r="AI23" s="106"/>
      <c r="AJ23" s="87"/>
      <c r="AK23" s="80"/>
      <c r="AL23" s="80"/>
    </row>
    <row r="24" spans="1:38" x14ac:dyDescent="0.25">
      <c r="A24" s="70"/>
      <c r="B24" s="83"/>
      <c r="C24" s="174"/>
      <c r="D24" s="175"/>
      <c r="E24" s="176"/>
      <c r="F24" s="176"/>
      <c r="G24" s="83"/>
      <c r="H24" s="83"/>
      <c r="I24" s="83"/>
      <c r="J24" s="83"/>
      <c r="K24" s="83"/>
      <c r="L24" s="83"/>
      <c r="M24" s="83"/>
      <c r="N24" s="83"/>
      <c r="O24" s="83"/>
      <c r="P24" s="83"/>
      <c r="Q24" s="104"/>
      <c r="R24" s="104"/>
      <c r="AC24" s="80"/>
      <c r="AD24" s="100"/>
      <c r="AE24" s="100"/>
      <c r="AF24" s="100"/>
      <c r="AG24" s="100"/>
      <c r="AH24" s="100"/>
      <c r="AI24" s="100"/>
      <c r="AJ24" s="87"/>
      <c r="AK24" s="80"/>
      <c r="AL24" s="80"/>
    </row>
    <row r="25" spans="1:38" x14ac:dyDescent="0.25">
      <c r="A25" s="70"/>
      <c r="B25" s="83"/>
      <c r="C25" s="174"/>
      <c r="D25" s="175"/>
      <c r="E25" s="176"/>
      <c r="F25" s="176"/>
      <c r="G25" s="83"/>
      <c r="H25" s="83"/>
      <c r="I25" s="83"/>
      <c r="J25" s="83"/>
      <c r="K25" s="83"/>
      <c r="L25" s="83"/>
      <c r="M25" s="83"/>
      <c r="N25" s="83"/>
      <c r="O25" s="83"/>
      <c r="P25" s="83"/>
      <c r="AC25" s="80"/>
      <c r="AD25" s="100"/>
      <c r="AE25" s="100"/>
      <c r="AF25" s="100"/>
      <c r="AG25" s="100"/>
      <c r="AH25" s="100"/>
      <c r="AI25" s="100"/>
      <c r="AJ25" s="87"/>
      <c r="AK25" s="80"/>
      <c r="AL25" s="80"/>
    </row>
    <row r="26" spans="1:38" x14ac:dyDescent="0.3">
      <c r="A26" s="70"/>
      <c r="B26" s="83"/>
      <c r="C26" s="174"/>
      <c r="D26" s="175"/>
      <c r="E26" s="176"/>
      <c r="F26" s="176"/>
      <c r="G26" s="83"/>
      <c r="H26" s="83"/>
      <c r="I26" s="83"/>
      <c r="J26" s="83"/>
      <c r="K26" s="83"/>
      <c r="L26" s="83"/>
      <c r="M26" s="83"/>
      <c r="N26" s="83"/>
      <c r="O26" s="83"/>
      <c r="P26" s="83"/>
    </row>
    <row r="27" spans="1:38" x14ac:dyDescent="0.3">
      <c r="A27" s="70"/>
      <c r="B27" s="83"/>
      <c r="C27" s="174"/>
      <c r="D27" s="175"/>
      <c r="E27" s="176"/>
      <c r="F27" s="176"/>
      <c r="G27" s="83"/>
      <c r="H27" s="83"/>
      <c r="I27" s="83"/>
      <c r="J27" s="83"/>
      <c r="K27" s="83"/>
      <c r="L27" s="83"/>
      <c r="M27" s="83"/>
      <c r="N27" s="83"/>
      <c r="O27" s="83"/>
      <c r="P27" s="83"/>
    </row>
    <row r="28" spans="1:38" x14ac:dyDescent="0.3">
      <c r="A28" s="70"/>
      <c r="B28" s="83"/>
      <c r="C28" s="174"/>
      <c r="D28" s="175"/>
      <c r="E28" s="176"/>
      <c r="F28" s="176"/>
      <c r="G28" s="83"/>
      <c r="H28" s="83"/>
      <c r="I28" s="83"/>
      <c r="J28" s="83"/>
      <c r="K28" s="83"/>
      <c r="L28" s="83"/>
      <c r="M28" s="83"/>
      <c r="N28" s="83"/>
      <c r="O28" s="83"/>
      <c r="P28" s="83"/>
    </row>
    <row r="29" spans="1:38" x14ac:dyDescent="0.3">
      <c r="A29" s="70"/>
      <c r="B29" s="83"/>
      <c r="C29" s="174"/>
      <c r="D29" s="175"/>
      <c r="E29" s="176"/>
      <c r="F29" s="176"/>
      <c r="G29" s="83"/>
      <c r="H29" s="83"/>
      <c r="I29" s="83"/>
      <c r="J29" s="83"/>
      <c r="K29" s="83"/>
      <c r="L29" s="83"/>
      <c r="M29" s="83"/>
      <c r="N29" s="83"/>
      <c r="O29" s="83"/>
      <c r="P29" s="83"/>
    </row>
    <row r="30" spans="1:38" ht="14.4" customHeight="1" x14ac:dyDescent="0.3">
      <c r="B30" s="65"/>
      <c r="D30" s="65"/>
      <c r="G30" s="65"/>
      <c r="H30" s="65"/>
      <c r="I30" s="65"/>
      <c r="J30" s="65"/>
      <c r="K30" s="65"/>
      <c r="L30" s="65"/>
      <c r="M30" s="65"/>
      <c r="N30" s="65"/>
      <c r="O30" s="65"/>
      <c r="P30" s="65"/>
      <c r="AA30" s="70"/>
      <c r="AB30" s="70"/>
      <c r="AC30" s="70"/>
      <c r="AD30" s="70"/>
      <c r="AE30" s="70"/>
      <c r="AF30" s="65"/>
      <c r="AG30" s="65"/>
      <c r="AH30" s="65"/>
      <c r="AI30" s="65"/>
      <c r="AJ30" s="65"/>
    </row>
    <row r="31" spans="1:38" ht="39.15" customHeight="1" x14ac:dyDescent="0.3">
      <c r="B31" s="65"/>
      <c r="D31" s="65"/>
      <c r="G31" s="65"/>
      <c r="H31" s="65"/>
      <c r="I31" s="65"/>
      <c r="J31" s="65"/>
      <c r="K31" s="65"/>
      <c r="L31" s="65"/>
      <c r="M31" s="65"/>
      <c r="N31" s="65"/>
      <c r="O31" s="65"/>
      <c r="P31" s="65"/>
      <c r="AA31" s="70"/>
      <c r="AB31" s="70"/>
      <c r="AC31" s="70"/>
      <c r="AD31" s="70"/>
      <c r="AE31" s="70"/>
      <c r="AF31" s="65"/>
      <c r="AG31" s="65"/>
      <c r="AH31" s="65"/>
      <c r="AI31" s="65"/>
      <c r="AJ31" s="65"/>
    </row>
    <row r="32" spans="1:38" ht="19.5" customHeight="1" x14ac:dyDescent="0.3">
      <c r="B32" s="65"/>
      <c r="D32" s="65"/>
      <c r="G32" s="65"/>
      <c r="H32" s="65"/>
      <c r="I32" s="65"/>
      <c r="J32" s="65"/>
      <c r="K32" s="65"/>
      <c r="L32" s="65"/>
      <c r="M32" s="65"/>
      <c r="N32" s="65"/>
      <c r="O32" s="65"/>
      <c r="P32" s="65"/>
      <c r="AA32" s="70"/>
      <c r="AB32" s="70"/>
      <c r="AC32" s="70"/>
      <c r="AD32" s="70"/>
      <c r="AE32" s="70"/>
      <c r="AF32" s="65"/>
      <c r="AG32" s="65"/>
      <c r="AH32" s="65"/>
      <c r="AI32" s="65"/>
      <c r="AJ32" s="65"/>
    </row>
    <row r="33" spans="3:31" s="65" customFormat="1" ht="19.5" customHeight="1" x14ac:dyDescent="0.3">
      <c r="C33" s="70"/>
      <c r="E33" s="112"/>
      <c r="F33" s="112"/>
      <c r="AA33" s="70"/>
      <c r="AB33" s="70"/>
      <c r="AC33" s="70"/>
      <c r="AD33" s="70"/>
      <c r="AE33" s="70"/>
    </row>
    <row r="34" spans="3:31" s="65" customFormat="1" ht="19.5" customHeight="1" x14ac:dyDescent="0.3">
      <c r="C34" s="70"/>
      <c r="E34" s="112"/>
      <c r="F34" s="112"/>
      <c r="AA34" s="70"/>
      <c r="AB34" s="70"/>
      <c r="AC34" s="70"/>
      <c r="AD34" s="70"/>
      <c r="AE34" s="70"/>
    </row>
    <row r="35" spans="3:31" s="65" customFormat="1" ht="19.5" customHeight="1" x14ac:dyDescent="0.3">
      <c r="C35" s="70"/>
      <c r="E35" s="112"/>
      <c r="F35" s="112"/>
      <c r="AA35" s="70"/>
      <c r="AB35" s="70"/>
      <c r="AC35" s="70"/>
      <c r="AD35" s="70"/>
      <c r="AE35" s="70"/>
    </row>
    <row r="36" spans="3:31" s="65" customFormat="1" ht="19.5" customHeight="1" x14ac:dyDescent="0.3">
      <c r="C36" s="70"/>
      <c r="E36" s="112"/>
      <c r="F36" s="112"/>
      <c r="AA36" s="70"/>
      <c r="AB36" s="70"/>
      <c r="AC36" s="70"/>
      <c r="AD36" s="70"/>
      <c r="AE36" s="70"/>
    </row>
  </sheetData>
  <sheetProtection sheet="1" formatCells="0" formatColumns="0" formatRows="0" sort="0" autoFilter="0" pivotTables="0"/>
  <mergeCells count="13">
    <mergeCell ref="T7:X7"/>
    <mergeCell ref="I10:I14"/>
    <mergeCell ref="B5:D5"/>
    <mergeCell ref="B1:D2"/>
    <mergeCell ref="E1:F1"/>
    <mergeCell ref="K8:O8"/>
    <mergeCell ref="Q10:Q14"/>
    <mergeCell ref="B4:D4"/>
    <mergeCell ref="A10:A14"/>
    <mergeCell ref="I7:O7"/>
    <mergeCell ref="A7:G7"/>
    <mergeCell ref="C8:G8"/>
    <mergeCell ref="A1:A2"/>
  </mergeCells>
  <conditionalFormatting sqref="D15:E29">
    <cfRule type="cellIs" dxfId="45" priority="1" operator="equal">
      <formula>$S$14</formula>
    </cfRule>
    <cfRule type="cellIs" dxfId="44" priority="2" operator="equal">
      <formula>$S$13</formula>
    </cfRule>
    <cfRule type="cellIs" dxfId="43" priority="3" operator="equal">
      <formula>$S$12</formula>
    </cfRule>
    <cfRule type="cellIs" dxfId="42" priority="4" operator="equal">
      <formula>$S$11</formula>
    </cfRule>
    <cfRule type="cellIs" dxfId="41" priority="5" operator="equal">
      <formula>$S$10</formula>
    </cfRule>
  </conditionalFormatting>
  <conditionalFormatting sqref="F15:F29">
    <cfRule type="cellIs" dxfId="40" priority="6" operator="equal">
      <formula>$T$9</formula>
    </cfRule>
    <cfRule type="cellIs" dxfId="39" priority="7" operator="equal">
      <formula>$U$9</formula>
    </cfRule>
    <cfRule type="cellIs" dxfId="38" priority="8" operator="equal">
      <formula>$V$9</formula>
    </cfRule>
    <cfRule type="cellIs" dxfId="37" priority="9" operator="equal">
      <formula>$W$9</formula>
    </cfRule>
    <cfRule type="cellIs" dxfId="36" priority="10" operator="equal">
      <formula>$X$9</formula>
    </cfRule>
  </conditionalFormatting>
  <conditionalFormatting sqref="G15:G29">
    <cfRule type="cellIs" dxfId="35" priority="16" operator="equal">
      <formula>$T$17</formula>
    </cfRule>
    <cfRule type="cellIs" dxfId="34" priority="17" operator="equal">
      <formula>$T$18</formula>
    </cfRule>
    <cfRule type="cellIs" dxfId="33" priority="18" operator="equal">
      <formula>$T$19</formula>
    </cfRule>
    <cfRule type="cellIs" dxfId="32" priority="19" operator="equal">
      <formula>$T$20</formula>
    </cfRule>
  </conditionalFormatting>
  <dataValidations count="3">
    <dataValidation type="list" allowBlank="1" showInputMessage="1" showErrorMessage="1" sqref="JD10:JJ17" xr:uid="{00000000-0002-0000-0700-000000000000}">
      <formula1>#REF!</formula1>
    </dataValidation>
    <dataValidation allowBlank="1" showInputMessage="1" showErrorMessage="1" prompt="La probabilidad se encuentra determinada por una escala de 1 a 3, siendo 1 la menor probabilidad de ocurrencia del riesgo y 3 la mayor probabilidad de  ocurrencia." sqref="JC9" xr:uid="{00000000-0002-0000-0700-000001000000}"/>
    <dataValidation allowBlank="1" showInputMessage="1" showErrorMessage="1" prompt="Es la materialización del riesgo y las consecuencias de su aparición. Su escala es: 5 bajo impacto, 10 medio, 20 alto impacto._x000a_" sqref="JD9:JJ9" xr:uid="{00000000-0002-0000-0700-000002000000}"/>
  </dataValidations>
  <printOptions horizontalCentered="1" verticalCentered="1"/>
  <pageMargins left="0.23622047244094491" right="0.23622047244094491" top="0.74803149606299213" bottom="0.74803149606299213" header="0.31496062992125978" footer="0.31496062992125978"/>
  <pageSetup scale="65" orientation="landscape"/>
  <colBreaks count="1" manualBreakCount="1">
    <brk id="16" max="1048575" man="1"/>
  </colBreaks>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JT35"/>
  <sheetViews>
    <sheetView showGridLines="0" tabSelected="1" zoomScale="70" zoomScaleNormal="70" workbookViewId="0">
      <pane xSplit="1" ySplit="8" topLeftCell="B9" activePane="bottomRight" state="frozen"/>
      <selection pane="topRight" activeCell="B1" sqref="B1"/>
      <selection pane="bottomLeft" activeCell="A7" sqref="A7"/>
      <selection pane="bottomRight" activeCell="A13" sqref="A13:XFD28"/>
    </sheetView>
  </sheetViews>
  <sheetFormatPr baseColWidth="10" defaultColWidth="0" defaultRowHeight="13.2" x14ac:dyDescent="0.3"/>
  <cols>
    <col min="1" max="1" width="11.44140625" style="65" customWidth="1"/>
    <col min="2" max="2" width="55.77734375" style="70" customWidth="1"/>
    <col min="3" max="4" width="14.109375" style="70" customWidth="1"/>
    <col min="5" max="5" width="16.44140625" style="112" customWidth="1"/>
    <col min="6" max="6" width="16.88671875" style="112" customWidth="1"/>
    <col min="7" max="7" width="12.44140625" style="70" customWidth="1"/>
    <col min="8" max="8" width="15.44140625" style="70" customWidth="1"/>
    <col min="9" max="9" width="13" style="70" customWidth="1"/>
    <col min="10" max="10" width="16.44140625" style="112" customWidth="1"/>
    <col min="11" max="11" width="14.6640625" style="112" customWidth="1"/>
    <col min="12" max="12" width="12.44140625" style="70" customWidth="1"/>
    <col min="13" max="13" width="16.88671875" style="70" customWidth="1"/>
    <col min="14" max="14" width="15.44140625" style="70" customWidth="1"/>
    <col min="15" max="16" width="16.44140625" style="70" customWidth="1"/>
    <col min="17" max="17" width="29.88671875" style="70" customWidth="1"/>
    <col min="18" max="18" width="20.88671875" style="70" customWidth="1"/>
    <col min="19" max="19" width="11.44140625" style="118" customWidth="1"/>
    <col min="20" max="20" width="13.44140625" style="118" customWidth="1"/>
    <col min="21" max="23" width="20.44140625" style="70" customWidth="1"/>
    <col min="24" max="25" width="30.44140625" style="70" customWidth="1"/>
    <col min="26" max="26" width="18" style="70" customWidth="1"/>
    <col min="27" max="28" width="15.44140625" style="70" customWidth="1"/>
    <col min="29" max="29" width="4.88671875" style="65" customWidth="1"/>
    <col min="30" max="30" width="5.44140625" style="65" bestFit="1" customWidth="1"/>
    <col min="31" max="32" width="14" style="65" customWidth="1"/>
    <col min="33" max="33" width="18.44140625" style="65" customWidth="1"/>
    <col min="34" max="34" width="19.44140625" style="65" customWidth="1"/>
    <col min="35" max="35" width="14" style="65" customWidth="1"/>
    <col min="36" max="36" width="17" style="65" bestFit="1" customWidth="1"/>
    <col min="37" max="37" width="11.44140625" style="65" customWidth="1"/>
    <col min="38" max="41" width="11.44140625" style="65" hidden="1" customWidth="1"/>
    <col min="42" max="42" width="5.44140625" style="65" hidden="1" customWidth="1"/>
    <col min="43" max="43" width="26.88671875" style="65" hidden="1" customWidth="1"/>
    <col min="44" max="48" width="22.88671875" style="70" hidden="1" customWidth="1"/>
    <col min="49" max="49" width="23.44140625" style="65" hidden="1" customWidth="1"/>
    <col min="50" max="277" width="11.44140625" style="65" hidden="1" customWidth="1"/>
    <col min="278" max="278" width="12.44140625" style="65" hidden="1" customWidth="1"/>
    <col min="279" max="279" width="47" style="65" hidden="1" customWidth="1"/>
    <col min="280" max="280" width="35" style="65" hidden="1" customWidth="1"/>
    <col min="281" max="282" width="14.44140625" style="65" hidden="1" customWidth="1"/>
    <col min="283" max="16384" width="14.44140625" style="65" hidden="1"/>
  </cols>
  <sheetData>
    <row r="1" spans="1:50" s="53" customFormat="1" ht="36" customHeight="1" x14ac:dyDescent="0.25">
      <c r="A1" s="370"/>
      <c r="B1" s="365" t="str">
        <f>+'2 CONTEXTO E IDENTIFICACIÓN'!A1</f>
        <v>MAPA DE RIESGOS</v>
      </c>
      <c r="C1" s="37"/>
      <c r="D1" s="359"/>
      <c r="E1" s="107"/>
      <c r="F1" s="199" t="str">
        <f>+'2 CONTEXTO E IDENTIFICACIÓN'!$I$4</f>
        <v xml:space="preserve">Elaboración </v>
      </c>
      <c r="G1" s="213">
        <f>'2 CONTEXTO E IDENTIFICACIÓN'!J4</f>
        <v>46259</v>
      </c>
      <c r="H1" s="13"/>
      <c r="I1" s="13"/>
      <c r="U1" s="113"/>
      <c r="V1" s="113"/>
      <c r="AR1" s="54"/>
      <c r="AS1" s="54"/>
      <c r="AT1" s="54"/>
      <c r="AU1" s="54"/>
      <c r="AV1" s="54"/>
    </row>
    <row r="2" spans="1:50" s="53" customFormat="1" ht="36" customHeight="1" x14ac:dyDescent="0.25">
      <c r="A2" s="366"/>
      <c r="B2" s="366"/>
      <c r="C2" s="37" t="str">
        <f>+'2 CONTEXTO E IDENTIFICACIÓN'!A2</f>
        <v>VERSIÓN:</v>
      </c>
      <c r="D2" s="359">
        <f>'2 CONTEXTO E IDENTIFICACIÓN'!B2</f>
        <v>1</v>
      </c>
      <c r="E2" s="107"/>
      <c r="F2" s="202" t="str">
        <f>+'2 CONTEXTO E IDENTIFICACIÓN'!$E$5</f>
        <v xml:space="preserve">Vigencia: </v>
      </c>
      <c r="G2" s="200">
        <f>'2 CONTEXTO E IDENTIFICACIÓN'!G5</f>
        <v>46266</v>
      </c>
      <c r="H2" s="201" t="s">
        <v>102</v>
      </c>
      <c r="I2" s="198">
        <f>'2 CONTEXTO E IDENTIFICACIÓN'!J5</f>
        <v>46387</v>
      </c>
      <c r="J2" s="107"/>
      <c r="K2" s="107"/>
      <c r="L2" s="55"/>
      <c r="N2" s="55"/>
      <c r="O2" s="55"/>
      <c r="P2" s="55"/>
      <c r="Q2" s="55"/>
      <c r="R2" s="55"/>
      <c r="S2" s="114"/>
      <c r="T2" s="114"/>
      <c r="U2" s="55"/>
      <c r="V2" s="55"/>
      <c r="W2" s="55"/>
      <c r="X2" s="55"/>
      <c r="Y2" s="55"/>
      <c r="Z2" s="55"/>
      <c r="AA2" s="55"/>
      <c r="AB2" s="55"/>
      <c r="AR2" s="54"/>
      <c r="AS2" s="54"/>
      <c r="AT2" s="54"/>
      <c r="AU2" s="54"/>
      <c r="AV2" s="54"/>
    </row>
    <row r="3" spans="1:50" s="53" customFormat="1" x14ac:dyDescent="0.25">
      <c r="A3" s="57"/>
      <c r="B3" s="55"/>
      <c r="C3" s="203"/>
      <c r="D3" s="203"/>
      <c r="E3" s="107"/>
      <c r="F3" s="107"/>
      <c r="G3" s="55"/>
      <c r="J3" s="107"/>
      <c r="K3" s="107"/>
      <c r="L3" s="55"/>
      <c r="N3" s="55"/>
      <c r="O3" s="55"/>
      <c r="P3" s="55"/>
      <c r="Q3" s="55"/>
      <c r="R3" s="55"/>
      <c r="S3" s="114"/>
      <c r="T3" s="114"/>
      <c r="U3" s="55"/>
      <c r="V3" s="55"/>
      <c r="W3" s="55"/>
      <c r="X3" s="55"/>
      <c r="Y3" s="55"/>
      <c r="Z3" s="55"/>
      <c r="AA3" s="55"/>
      <c r="AB3" s="55"/>
      <c r="AR3" s="54"/>
      <c r="AS3" s="54"/>
      <c r="AT3" s="54"/>
      <c r="AU3" s="54"/>
      <c r="AV3" s="54"/>
    </row>
    <row r="4" spans="1:50" s="53" customFormat="1" ht="14.4" customHeight="1" thickBot="1" x14ac:dyDescent="0.35">
      <c r="A4" s="12" t="s">
        <v>93</v>
      </c>
      <c r="B4" s="374" t="str">
        <f>'2 CONTEXTO E IDENTIFICACIÓN'!B4</f>
        <v>Unidad Administrativa Especial de Organizaciones Solidarias</v>
      </c>
      <c r="C4" s="368"/>
      <c r="D4" s="369"/>
      <c r="E4" s="51"/>
      <c r="F4" s="51"/>
      <c r="G4" s="51"/>
      <c r="H4" s="51"/>
      <c r="I4" s="51"/>
      <c r="J4" s="51"/>
      <c r="K4" s="108"/>
      <c r="S4" s="113"/>
      <c r="T4" s="113"/>
      <c r="AR4" s="54"/>
      <c r="AS4" s="54"/>
      <c r="AT4" s="54"/>
      <c r="AU4" s="54"/>
      <c r="AV4" s="54"/>
    </row>
    <row r="5" spans="1:50" s="53" customFormat="1" ht="27.6" customHeight="1" x14ac:dyDescent="0.3">
      <c r="A5" s="12" t="s">
        <v>95</v>
      </c>
      <c r="B5" s="374" t="str">
        <f>'2 CONTEXTO E IDENTIFICACIÓN'!F4</f>
        <v>Fomento de la Asociatividad Solidaria</v>
      </c>
      <c r="C5" s="368"/>
      <c r="D5" s="369"/>
      <c r="E5" s="39"/>
      <c r="F5" s="108"/>
      <c r="H5" s="55"/>
      <c r="I5" s="55"/>
      <c r="J5" s="39"/>
      <c r="K5" s="108"/>
      <c r="S5" s="113"/>
      <c r="T5" s="113"/>
      <c r="AD5" s="58"/>
      <c r="AE5" s="59"/>
      <c r="AF5" s="375" t="s">
        <v>174</v>
      </c>
      <c r="AG5" s="376"/>
      <c r="AH5" s="376"/>
      <c r="AI5" s="376"/>
      <c r="AJ5" s="377"/>
      <c r="AR5" s="54"/>
      <c r="AS5" s="54"/>
      <c r="AT5" s="54"/>
      <c r="AU5" s="54"/>
      <c r="AV5" s="54"/>
    </row>
    <row r="6" spans="1:50" s="53" customFormat="1" ht="5.4" customHeight="1" x14ac:dyDescent="0.25">
      <c r="A6" s="206"/>
      <c r="B6" s="205"/>
      <c r="C6" s="205"/>
      <c r="D6" s="55"/>
      <c r="E6" s="39"/>
      <c r="F6" s="108"/>
      <c r="H6" s="55"/>
      <c r="I6" s="55"/>
      <c r="J6" s="39"/>
      <c r="K6" s="108"/>
      <c r="S6" s="113"/>
      <c r="T6" s="113"/>
      <c r="AD6" s="219"/>
      <c r="AF6" s="220"/>
      <c r="AG6" s="221"/>
      <c r="AH6" s="221"/>
      <c r="AI6" s="221"/>
      <c r="AJ6" s="222"/>
      <c r="AR6" s="54"/>
      <c r="AS6" s="54"/>
      <c r="AT6" s="54"/>
      <c r="AU6" s="54"/>
      <c r="AV6" s="54"/>
    </row>
    <row r="7" spans="1:50" ht="14.4" customHeight="1" x14ac:dyDescent="0.3">
      <c r="A7" s="109"/>
      <c r="B7" s="109"/>
      <c r="C7" s="109"/>
      <c r="D7" s="109"/>
      <c r="E7" s="367" t="s">
        <v>303</v>
      </c>
      <c r="F7" s="368"/>
      <c r="G7" s="369"/>
      <c r="H7" s="62"/>
      <c r="I7" s="109"/>
      <c r="J7" s="367" t="s">
        <v>350</v>
      </c>
      <c r="K7" s="368"/>
      <c r="L7" s="369"/>
      <c r="M7" s="62"/>
      <c r="N7" s="62"/>
      <c r="O7" s="62"/>
      <c r="P7" s="62"/>
      <c r="Q7" s="367" t="s">
        <v>353</v>
      </c>
      <c r="R7" s="368"/>
      <c r="S7" s="368"/>
      <c r="T7" s="369"/>
      <c r="U7" s="367" t="s">
        <v>77</v>
      </c>
      <c r="V7" s="368"/>
      <c r="W7" s="369"/>
      <c r="X7" s="62"/>
      <c r="Y7" s="62"/>
      <c r="Z7" s="62"/>
      <c r="AA7" s="62"/>
      <c r="AB7" s="62"/>
      <c r="AD7" s="66"/>
      <c r="AF7" s="67">
        <v>0.2</v>
      </c>
      <c r="AG7" s="67">
        <v>0.4</v>
      </c>
      <c r="AH7" s="67">
        <v>0.6</v>
      </c>
      <c r="AI7" s="67">
        <v>0.8</v>
      </c>
      <c r="AJ7" s="68">
        <v>1</v>
      </c>
      <c r="AK7" s="69"/>
      <c r="AL7" s="69"/>
      <c r="AM7" s="69"/>
      <c r="AN7" s="69"/>
      <c r="AO7" s="69"/>
      <c r="AP7" s="69"/>
      <c r="AQ7" s="69"/>
    </row>
    <row r="8" spans="1:50" ht="52.8" customHeight="1" x14ac:dyDescent="0.25">
      <c r="A8" s="360" t="s">
        <v>304</v>
      </c>
      <c r="B8" s="360" t="s">
        <v>305</v>
      </c>
      <c r="C8" s="360" t="s">
        <v>354</v>
      </c>
      <c r="D8" s="360" t="s">
        <v>355</v>
      </c>
      <c r="E8" s="360" t="s">
        <v>261</v>
      </c>
      <c r="F8" s="360" t="s">
        <v>262</v>
      </c>
      <c r="G8" s="73" t="s">
        <v>69</v>
      </c>
      <c r="H8" s="360" t="s">
        <v>356</v>
      </c>
      <c r="I8" s="360" t="s">
        <v>357</v>
      </c>
      <c r="J8" s="360" t="s">
        <v>261</v>
      </c>
      <c r="K8" s="360" t="s">
        <v>262</v>
      </c>
      <c r="L8" s="360" t="s">
        <v>69</v>
      </c>
      <c r="M8" s="360" t="s">
        <v>73</v>
      </c>
      <c r="N8" s="360" t="s">
        <v>71</v>
      </c>
      <c r="O8" s="360" t="s">
        <v>358</v>
      </c>
      <c r="P8" s="360" t="s">
        <v>359</v>
      </c>
      <c r="Q8" s="360" t="s">
        <v>360</v>
      </c>
      <c r="R8" s="360" t="s">
        <v>361</v>
      </c>
      <c r="S8" s="115" t="s">
        <v>362</v>
      </c>
      <c r="T8" s="115" t="s">
        <v>363</v>
      </c>
      <c r="U8" s="360" t="s">
        <v>364</v>
      </c>
      <c r="V8" s="360" t="s">
        <v>365</v>
      </c>
      <c r="W8" s="360" t="s">
        <v>366</v>
      </c>
      <c r="X8" s="360" t="s">
        <v>367</v>
      </c>
      <c r="Y8" s="360" t="s">
        <v>368</v>
      </c>
      <c r="Z8" s="360" t="s">
        <v>83</v>
      </c>
      <c r="AA8" s="62"/>
      <c r="AB8" s="62"/>
      <c r="AD8" s="66"/>
      <c r="AE8" s="77"/>
      <c r="AF8" s="78" t="s">
        <v>280</v>
      </c>
      <c r="AG8" s="78" t="s">
        <v>285</v>
      </c>
      <c r="AH8" s="78" t="s">
        <v>292</v>
      </c>
      <c r="AI8" s="78" t="s">
        <v>297</v>
      </c>
      <c r="AJ8" s="79" t="s">
        <v>300</v>
      </c>
      <c r="AM8" s="69"/>
      <c r="AN8" s="69"/>
      <c r="AO8" s="80"/>
      <c r="AP8" s="80"/>
      <c r="AQ8" s="80"/>
      <c r="AR8" s="80"/>
      <c r="AS8" s="80"/>
      <c r="AT8" s="80"/>
      <c r="AU8" s="80"/>
      <c r="AV8" s="80"/>
      <c r="AW8" s="80"/>
      <c r="AX8" s="80"/>
    </row>
    <row r="9" spans="1:50" ht="124.8" customHeight="1" x14ac:dyDescent="0.25">
      <c r="A9" s="81" t="str">
        <f>'2 CONTEXTO E IDENTIFICACIÓN'!A9</f>
        <v>R10</v>
      </c>
      <c r="B9" s="82" t="str">
        <f>+'2 CONTEXTO E IDENTIFICACIÓN'!J9</f>
        <v>Posibilidad de afectación económica y reputacional por el incumplimiento de las actividades, tiempos y responsables establecidos en el proceso de Fomento de la Asociatividad Solidaria y sus cuatro procedimientos asociados. a causa de  el proceso y los procedimientos vigentes se encuentran desactuaizados y no reflejan el modelo de ejecución actual con gestores territoriales contratistas (en lugar de convenios con cooperantes), generando vacíos normativos y ausencia de lineamientos claros para el equipo.</v>
      </c>
      <c r="C9" s="116">
        <f>+'3 PROBABIL E IMPACTO INHERENTE'!E9</f>
        <v>0.6</v>
      </c>
      <c r="D9" s="116">
        <f>+'3 PROBABIL E IMPACTO INHERENTE'!M9</f>
        <v>0.8</v>
      </c>
      <c r="E9" s="111" t="str">
        <f>+'4 MAPA CALOR INHERENTE'!C9</f>
        <v>Media</v>
      </c>
      <c r="F9" s="111" t="str">
        <f>+'4 MAPA CALOR INHERENTE'!D9</f>
        <v>Mayor</v>
      </c>
      <c r="G9" s="82" t="str">
        <f>+'4 MAPA CALOR INHERENTE'!E9</f>
        <v>Alto</v>
      </c>
      <c r="H9" s="110">
        <f>+'5 VALORACIÓN DEL CONTROL'!T9</f>
        <v>7.3499999999999982E-2</v>
      </c>
      <c r="I9" s="339">
        <f>+'5 VALORACIÓN DEL CONTROL'!U9</f>
        <v>0.8</v>
      </c>
      <c r="J9" s="111" t="str">
        <f>+'6 MAPA CALOR RESIDUAL'!E9</f>
        <v>Muy Baja</v>
      </c>
      <c r="K9" s="111" t="str">
        <f>+'6 MAPA CALOR RESIDUAL'!F9</f>
        <v>Mayor</v>
      </c>
      <c r="L9" s="82" t="str">
        <f>+'6 MAPA CALOR RESIDUAL'!G9</f>
        <v>Alto</v>
      </c>
      <c r="M9" s="82" t="str">
        <f t="shared" ref="M9:M28" si="0">+IF($N9="","",IF($N9=$AG$16,$AH$16,IF($N9=$AG$19,$AH$19)))</f>
        <v>Requiere Plan de Acción</v>
      </c>
      <c r="N9" s="82" t="str">
        <f t="shared" ref="N9:N28" si="1">+IF(L9="","",IF(OR(L9=$AF$16,L9=$AF$17,L9=$AF$18),$AG$16,IF(L9=$AF$19,$AG$19)))</f>
        <v>Reducir_mitigar_Transferir_Evitar</v>
      </c>
      <c r="O9" s="350" t="s">
        <v>369</v>
      </c>
      <c r="P9" s="82" t="str">
        <f t="shared" ref="P9:P28" si="2">+IF($M9="","",IF($M9=$AH$19,$AG$19,$O9))</f>
        <v>Reducir_Mitigar</v>
      </c>
      <c r="Q9" s="350" t="s">
        <v>370</v>
      </c>
      <c r="R9" s="350" t="s">
        <v>371</v>
      </c>
      <c r="S9" s="352">
        <v>46266</v>
      </c>
      <c r="T9" s="351">
        <v>46387</v>
      </c>
      <c r="U9" s="350" t="s">
        <v>372</v>
      </c>
      <c r="V9" s="350" t="s">
        <v>373</v>
      </c>
      <c r="W9" s="350" t="s">
        <v>374</v>
      </c>
      <c r="X9" s="350" t="s">
        <v>375</v>
      </c>
      <c r="Y9" s="350" t="s">
        <v>376</v>
      </c>
      <c r="Z9" s="350" t="s">
        <v>146</v>
      </c>
      <c r="AA9" s="83"/>
      <c r="AB9" s="83"/>
      <c r="AC9" s="371" t="s">
        <v>155</v>
      </c>
      <c r="AD9" s="86">
        <v>1</v>
      </c>
      <c r="AE9" s="78" t="s">
        <v>298</v>
      </c>
      <c r="AF9" s="84" t="s">
        <v>306</v>
      </c>
      <c r="AG9" s="84" t="s">
        <v>306</v>
      </c>
      <c r="AH9" s="84" t="s">
        <v>306</v>
      </c>
      <c r="AI9" s="84" t="s">
        <v>306</v>
      </c>
      <c r="AJ9" s="85" t="s">
        <v>307</v>
      </c>
      <c r="AM9" s="69"/>
      <c r="AN9" s="69"/>
      <c r="AO9" s="80"/>
      <c r="AP9" s="80"/>
      <c r="AQ9" s="80"/>
      <c r="AR9" s="87"/>
      <c r="AS9" s="87"/>
      <c r="AT9" s="87"/>
      <c r="AU9" s="87"/>
      <c r="AV9" s="87"/>
      <c r="AW9" s="80"/>
      <c r="AX9" s="80"/>
    </row>
    <row r="10" spans="1:50" ht="150.6" customHeight="1" x14ac:dyDescent="0.25">
      <c r="A10" s="81" t="str">
        <f>'2 CONTEXTO E IDENTIFICACIÓN'!A10</f>
        <v>R11</v>
      </c>
      <c r="B10" s="82" t="str">
        <f>+'2 CONTEXTO E IDENTIFICACIÓN'!J10</f>
        <v>Posibilidad  de efecto dañoso sobre el recurso público por  la asignación de medios de producción o recursos de fortalecimiento a organizaciones cuya caracterización socioeconómica, productiva y de necesidades no fue diagnosticada de forma completa o verificada. a causa de ausencia de una metodología estandarizada y de instrumentos de verificación para que los gestores territoriales realicen la caracterización (diagnóstico económico, social y productivo) de las organizaciones antes de la entrega de medios de producción.</v>
      </c>
      <c r="C10" s="116">
        <f>+'3 PROBABIL E IMPACTO INHERENTE'!E10</f>
        <v>0.6</v>
      </c>
      <c r="D10" s="116">
        <f>+'3 PROBABIL E IMPACTO INHERENTE'!M10</f>
        <v>0.8</v>
      </c>
      <c r="E10" s="111" t="str">
        <f>+'4 MAPA CALOR INHERENTE'!C10</f>
        <v>Media</v>
      </c>
      <c r="F10" s="111" t="str">
        <f>+'4 MAPA CALOR INHERENTE'!D10</f>
        <v>Mayor</v>
      </c>
      <c r="G10" s="82" t="str">
        <f>+'4 MAPA CALOR INHERENTE'!E10</f>
        <v>Alto</v>
      </c>
      <c r="H10" s="110">
        <f>+'5 VALORACIÓN DEL CONTROL'!T15</f>
        <v>7.3499999999999982E-2</v>
      </c>
      <c r="I10" s="339">
        <f>+'5 VALORACIÓN DEL CONTROL'!U15</f>
        <v>0.8</v>
      </c>
      <c r="J10" s="111" t="str">
        <f t="shared" ref="J10:J28" si="3">+IF(H10=0,"",IF(H10&lt;=$AD$13,$AE$13,IF(H10&lt;=$AD$12,$AE$12,IF(H10&lt;=$AD$11,$AE$11,IF(H10&lt;=$AD$10,$AE$10,IF(H10&lt;=$AD$9,$AE$9,""))))))</f>
        <v>Muy Baja</v>
      </c>
      <c r="K10" s="111" t="str">
        <f t="shared" ref="K10:K28" si="4">+IF(I10=0,"",IF(I10&lt;=$AF$7,$AF$8,IF(I10&lt;=$AG$7,$AG$8,IF(I10&lt;=$AH$7,$AH$8,IF(I10&lt;=$AI$7,$AI$8,IF(I10&lt;=$AJ$7,$AJ$8,""))))))</f>
        <v>Mayor</v>
      </c>
      <c r="L10" s="82" t="str">
        <f t="shared" ref="L10:L28" si="5">+IF(J10=$AE$9,IF(K10=$AF$8,$AF$9,IF(K10=$AG$8,$AG$9,IF(K10=$AH$8,$AH$9,IF(K10=$AI$8,$AI$9,IF(K10=$AJ$8,$AJ$9))))),IF(J10=$AE$10,IF(K10=$AF$8,$AF$10,IF(K10=$AG$8,$AG$10,IF(K10=$AH$8,$AH$10,IF(K10=$AI$8,$AI$10,IF(K10=$AJ$8,$AJ$10))))),IF(J10=$AE$11,IF(K10=$AF$8,$AF$11,IF(K10=$AG$8,$AG$11,IF(K10=$AH$8,$AH$11,IF(K10=$AI$8,$AI$11,IF(K10=$AJ$8,$AJ$11))))),IF(J10=$AE$12,IF(K10=$AF$8,$AF$12,IF(K10=$AG$8,$AG$12,IF(K10=$AH$8,$AH$12,IF(K10=$AI$8,$AI$12,IF(K10=$AJ$8,$AJ$12))))),IF(J10=$AE$13,IF(K10=$AF$8,$AF$13,IF(K10=$AG$8,$AG$13,IF(K10=$AH$8,$AH$13,IF(K10=$AI$8,$AI$13,IF(K10=$AJ$8,$AJ$13))))),"")))))</f>
        <v>Alto</v>
      </c>
      <c r="M10" s="82" t="str">
        <f t="shared" si="0"/>
        <v>Requiere Plan de Acción</v>
      </c>
      <c r="N10" s="82" t="str">
        <f t="shared" si="1"/>
        <v>Reducir_mitigar_Transferir_Evitar</v>
      </c>
      <c r="O10" s="350" t="s">
        <v>369</v>
      </c>
      <c r="P10" s="82" t="str">
        <f t="shared" si="2"/>
        <v>Reducir_Mitigar</v>
      </c>
      <c r="Q10" s="350" t="s">
        <v>377</v>
      </c>
      <c r="R10" s="350" t="s">
        <v>371</v>
      </c>
      <c r="S10" s="352">
        <v>46266</v>
      </c>
      <c r="T10" s="351">
        <v>46387</v>
      </c>
      <c r="U10" s="350" t="s">
        <v>378</v>
      </c>
      <c r="V10" s="350" t="s">
        <v>379</v>
      </c>
      <c r="W10" s="350" t="s">
        <v>380</v>
      </c>
      <c r="X10" s="350" t="s">
        <v>381</v>
      </c>
      <c r="Y10" s="350" t="s">
        <v>382</v>
      </c>
      <c r="Z10" s="350" t="s">
        <v>146</v>
      </c>
      <c r="AA10" s="83"/>
      <c r="AB10" s="83"/>
      <c r="AC10" s="372"/>
      <c r="AD10" s="86">
        <v>0.8</v>
      </c>
      <c r="AE10" s="78" t="s">
        <v>295</v>
      </c>
      <c r="AF10" s="88" t="s">
        <v>292</v>
      </c>
      <c r="AG10" s="88" t="s">
        <v>292</v>
      </c>
      <c r="AH10" s="84" t="s">
        <v>306</v>
      </c>
      <c r="AI10" s="84" t="s">
        <v>306</v>
      </c>
      <c r="AJ10" s="85" t="s">
        <v>307</v>
      </c>
      <c r="AM10" s="69"/>
      <c r="AN10" s="69"/>
      <c r="AO10" s="80"/>
      <c r="AP10" s="89"/>
      <c r="AQ10" s="90"/>
      <c r="AR10" s="87"/>
      <c r="AS10" s="87"/>
      <c r="AT10" s="87"/>
      <c r="AU10" s="87"/>
      <c r="AV10" s="87"/>
      <c r="AW10" s="80"/>
      <c r="AX10" s="80"/>
    </row>
    <row r="11" spans="1:50" ht="150.6" customHeight="1" x14ac:dyDescent="0.25">
      <c r="A11" s="81" t="str">
        <f>'2 CONTEXTO E IDENTIFICACIÓN'!A11</f>
        <v>R12</v>
      </c>
      <c r="B11" s="82" t="str">
        <f>+'2 CONTEXTO E IDENTIFICACIÓN'!J11</f>
        <v>Posibilidad de pérdida económica y reputacional por  la selección o priorización indebida de organizaciones o beneficiarios para la entrega de medios de producción y recursos de fortalecimiento, sin sujeción a los criterios técnicos de caracterización y priorización territorial. a causa de ausencia de un procedimiento formal para la entrega de medios de producción, de controles cruzados y de una segunda instancia de aprobación, lo que facilita conflictos de interés no declarados o injerencia indebida de terceros en la decisión de a qué organización se destinan los recursos.</v>
      </c>
      <c r="C11" s="116">
        <f>+'3 PROBABIL E IMPACTO INHERENTE'!E11</f>
        <v>0.6</v>
      </c>
      <c r="D11" s="116">
        <f>+'3 PROBABIL E IMPACTO INHERENTE'!M11</f>
        <v>1</v>
      </c>
      <c r="E11" s="111" t="str">
        <f>+'4 MAPA CALOR INHERENTE'!C11</f>
        <v>Media</v>
      </c>
      <c r="F11" s="111" t="str">
        <f>+'4 MAPA CALOR INHERENTE'!D11</f>
        <v>Catastrófico</v>
      </c>
      <c r="G11" s="82" t="str">
        <f>+'4 MAPA CALOR INHERENTE'!E11</f>
        <v>Extremo</v>
      </c>
      <c r="H11" s="110">
        <f>+'5 VALORACIÓN DEL CONTROL'!T21</f>
        <v>7.3499999999999982E-2</v>
      </c>
      <c r="I11" s="339">
        <f>+'5 VALORACIÓN DEL CONTROL'!U21</f>
        <v>1</v>
      </c>
      <c r="J11" s="111" t="str">
        <f t="shared" si="3"/>
        <v>Muy Baja</v>
      </c>
      <c r="K11" s="111" t="str">
        <f t="shared" si="4"/>
        <v>Catastrófico</v>
      </c>
      <c r="L11" s="82" t="str">
        <f t="shared" si="5"/>
        <v>Extremo</v>
      </c>
      <c r="M11" s="82" t="str">
        <f t="shared" si="0"/>
        <v>Requiere Plan de Acción</v>
      </c>
      <c r="N11" s="82" t="str">
        <f t="shared" si="1"/>
        <v>Reducir_mitigar_Transferir_Evitar</v>
      </c>
      <c r="O11" s="350" t="s">
        <v>369</v>
      </c>
      <c r="P11" s="82" t="str">
        <f t="shared" si="2"/>
        <v>Reducir_Mitigar</v>
      </c>
      <c r="Q11" s="350" t="s">
        <v>383</v>
      </c>
      <c r="R11" s="350" t="s">
        <v>384</v>
      </c>
      <c r="S11" s="352">
        <v>46266</v>
      </c>
      <c r="T11" s="351">
        <v>46387</v>
      </c>
      <c r="U11" s="350" t="s">
        <v>385</v>
      </c>
      <c r="V11" s="350" t="s">
        <v>386</v>
      </c>
      <c r="W11" s="350" t="s">
        <v>387</v>
      </c>
      <c r="X11" s="350" t="s">
        <v>388</v>
      </c>
      <c r="Y11" s="350" t="s">
        <v>389</v>
      </c>
      <c r="Z11" s="350" t="s">
        <v>146</v>
      </c>
      <c r="AA11" s="83"/>
      <c r="AB11" s="83"/>
      <c r="AC11" s="372"/>
      <c r="AD11" s="86">
        <v>0.6</v>
      </c>
      <c r="AE11" s="78" t="s">
        <v>290</v>
      </c>
      <c r="AF11" s="88" t="s">
        <v>292</v>
      </c>
      <c r="AG11" s="88" t="s">
        <v>292</v>
      </c>
      <c r="AH11" s="88" t="s">
        <v>292</v>
      </c>
      <c r="AI11" s="84" t="s">
        <v>306</v>
      </c>
      <c r="AJ11" s="85" t="s">
        <v>307</v>
      </c>
      <c r="AM11" s="69"/>
      <c r="AN11" s="69"/>
      <c r="AO11" s="80"/>
      <c r="AP11" s="89"/>
      <c r="AQ11" s="90"/>
      <c r="AR11" s="87"/>
      <c r="AS11" s="87"/>
      <c r="AT11" s="87"/>
      <c r="AU11" s="87"/>
      <c r="AV11" s="91"/>
      <c r="AW11" s="80"/>
      <c r="AX11" s="80"/>
    </row>
    <row r="12" spans="1:50" ht="150.6" customHeight="1" x14ac:dyDescent="0.25">
      <c r="A12" s="81" t="str">
        <f>'2 CONTEXTO E IDENTIFICACIÓN'!A12</f>
        <v>R13</v>
      </c>
      <c r="B12" s="82" t="str">
        <f>+'2 CONTEXTO E IDENTIFICACIÓN'!J12</f>
        <v>Posibilidad de afectación económica y reputacional por  registros incompletos, inconsistentes o inoportunos de los avances, indicadores y resultados del proceso de Fomento de la Asociatividad Solidaria en los sistemas de información y reportes a Planeación. a causa de deficiencias en el registro, control documental y seguimiento de la información reportada por los gestores territoriales, y a la falta de una fuente única y verificada de datos del proceso.</v>
      </c>
      <c r="C12" s="116">
        <f>+'3 PROBABIL E IMPACTO INHERENTE'!E12</f>
        <v>0.6</v>
      </c>
      <c r="D12" s="116">
        <f>+'3 PROBABIL E IMPACTO INHERENTE'!M12</f>
        <v>0.8</v>
      </c>
      <c r="E12" s="111" t="str">
        <f>+'4 MAPA CALOR INHERENTE'!C12</f>
        <v>Media</v>
      </c>
      <c r="F12" s="111" t="str">
        <f>+'4 MAPA CALOR INHERENTE'!D12</f>
        <v>Mayor</v>
      </c>
      <c r="G12" s="82" t="str">
        <f>+'4 MAPA CALOR INHERENTE'!E12</f>
        <v>Alto</v>
      </c>
      <c r="H12" s="110">
        <f>+'5 VALORACIÓN DEL CONTROL'!T27</f>
        <v>0.20999999999999996</v>
      </c>
      <c r="I12" s="339">
        <f>+'5 VALORACIÓN DEL CONTROL'!U27</f>
        <v>0.28000000000000003</v>
      </c>
      <c r="J12" s="111" t="str">
        <f t="shared" si="3"/>
        <v>Baja</v>
      </c>
      <c r="K12" s="111" t="str">
        <f t="shared" si="4"/>
        <v>Menor</v>
      </c>
      <c r="L12" s="82" t="str">
        <f t="shared" si="5"/>
        <v>Moderado</v>
      </c>
      <c r="M12" s="82" t="str">
        <f t="shared" si="0"/>
        <v>Requiere Plan de Acción</v>
      </c>
      <c r="N12" s="82" t="str">
        <f t="shared" si="1"/>
        <v>Reducir_mitigar_Transferir_Evitar</v>
      </c>
      <c r="O12" s="350" t="s">
        <v>369</v>
      </c>
      <c r="P12" s="82" t="str">
        <f t="shared" si="2"/>
        <v>Reducir_Mitigar</v>
      </c>
      <c r="Q12" s="350" t="s">
        <v>390</v>
      </c>
      <c r="R12" s="350" t="s">
        <v>391</v>
      </c>
      <c r="S12" s="352">
        <v>46266</v>
      </c>
      <c r="T12" s="351">
        <v>46387</v>
      </c>
      <c r="U12" s="350" t="s">
        <v>392</v>
      </c>
      <c r="V12" s="350" t="s">
        <v>393</v>
      </c>
      <c r="W12" s="350" t="s">
        <v>380</v>
      </c>
      <c r="X12" s="350" t="s">
        <v>394</v>
      </c>
      <c r="Y12" s="350" t="s">
        <v>395</v>
      </c>
      <c r="Z12" s="350" t="s">
        <v>146</v>
      </c>
      <c r="AA12" s="83"/>
      <c r="AB12" s="83"/>
      <c r="AC12" s="372"/>
      <c r="AD12" s="86">
        <v>0.4</v>
      </c>
      <c r="AE12" s="78" t="s">
        <v>283</v>
      </c>
      <c r="AF12" s="92" t="s">
        <v>308</v>
      </c>
      <c r="AG12" s="88" t="s">
        <v>292</v>
      </c>
      <c r="AH12" s="88" t="s">
        <v>292</v>
      </c>
      <c r="AI12" s="84" t="s">
        <v>306</v>
      </c>
      <c r="AJ12" s="85" t="s">
        <v>307</v>
      </c>
      <c r="AM12" s="69"/>
      <c r="AN12" s="69"/>
      <c r="AO12" s="80"/>
      <c r="AP12" s="89"/>
      <c r="AQ12" s="90"/>
      <c r="AR12" s="87"/>
      <c r="AS12" s="87"/>
      <c r="AT12" s="87"/>
      <c r="AU12" s="91"/>
      <c r="AV12" s="87"/>
      <c r="AW12" s="80"/>
      <c r="AX12" s="80"/>
    </row>
    <row r="13" spans="1:50" ht="93.15" hidden="1" customHeight="1" thickBot="1" x14ac:dyDescent="0.3">
      <c r="A13" s="81">
        <f>'2 CONTEXTO E IDENTIFICACIÓN'!A13</f>
        <v>0</v>
      </c>
      <c r="B13" s="82">
        <f>+'2 CONTEXTO E IDENTIFICACIÓN'!J13</f>
        <v>0</v>
      </c>
      <c r="C13" s="116" t="str">
        <f>+'3 PROBABIL E IMPACTO INHERENTE'!E13</f>
        <v/>
      </c>
      <c r="D13" s="116" t="str">
        <f>+'3 PROBABIL E IMPACTO INHERENTE'!M13</f>
        <v/>
      </c>
      <c r="E13" s="111" t="str">
        <f>+'4 MAPA CALOR INHERENTE'!C13</f>
        <v/>
      </c>
      <c r="F13" s="111" t="str">
        <f>+'4 MAPA CALOR INHERENTE'!D13</f>
        <v/>
      </c>
      <c r="G13" s="82" t="str">
        <f>+'4 MAPA CALOR INHERENTE'!E13</f>
        <v/>
      </c>
      <c r="H13" s="110">
        <f>+'5 VALORACIÓN DEL CONTROL'!T37</f>
        <v>0</v>
      </c>
      <c r="I13" s="339">
        <f>+'5 VALORACIÓN DEL CONTROL'!U37</f>
        <v>0</v>
      </c>
      <c r="J13" s="111" t="str">
        <f t="shared" si="3"/>
        <v/>
      </c>
      <c r="K13" s="111" t="str">
        <f t="shared" si="4"/>
        <v/>
      </c>
      <c r="L13" s="82" t="str">
        <f t="shared" si="5"/>
        <v/>
      </c>
      <c r="M13" s="82" t="str">
        <f t="shared" si="0"/>
        <v/>
      </c>
      <c r="N13" s="82" t="str">
        <f t="shared" si="1"/>
        <v/>
      </c>
      <c r="O13" s="350"/>
      <c r="P13" s="82" t="str">
        <f t="shared" si="2"/>
        <v/>
      </c>
      <c r="Q13" s="350"/>
      <c r="R13" s="350"/>
      <c r="S13" s="351"/>
      <c r="T13" s="351"/>
      <c r="U13" s="350"/>
      <c r="V13" s="350"/>
      <c r="W13" s="350"/>
      <c r="X13" s="350"/>
      <c r="Y13" s="350"/>
      <c r="Z13" s="350"/>
      <c r="AA13" s="83"/>
      <c r="AB13" s="83"/>
      <c r="AC13" s="373"/>
      <c r="AD13" s="98">
        <v>0.2</v>
      </c>
      <c r="AE13" s="99" t="s">
        <v>278</v>
      </c>
      <c r="AF13" s="94" t="s">
        <v>308</v>
      </c>
      <c r="AG13" s="94" t="s">
        <v>308</v>
      </c>
      <c r="AH13" s="95" t="s">
        <v>292</v>
      </c>
      <c r="AI13" s="96" t="s">
        <v>306</v>
      </c>
      <c r="AJ13" s="97" t="s">
        <v>307</v>
      </c>
      <c r="AM13" s="69"/>
      <c r="AN13" s="69"/>
      <c r="AO13" s="80"/>
      <c r="AP13" s="89"/>
      <c r="AQ13" s="90"/>
      <c r="AR13" s="87"/>
      <c r="AS13" s="87"/>
      <c r="AT13" s="87"/>
      <c r="AU13" s="100"/>
      <c r="AV13" s="87"/>
      <c r="AW13" s="80"/>
      <c r="AX13" s="80"/>
    </row>
    <row r="14" spans="1:50" ht="93.15" hidden="1" customHeight="1" x14ac:dyDescent="0.25">
      <c r="A14" s="81">
        <f>'2 CONTEXTO E IDENTIFICACIÓN'!A14</f>
        <v>0</v>
      </c>
      <c r="B14" s="82">
        <f>+'2 CONTEXTO E IDENTIFICACIÓN'!J14</f>
        <v>0</v>
      </c>
      <c r="C14" s="116" t="str">
        <f>+'3 PROBABIL E IMPACTO INHERENTE'!E14</f>
        <v/>
      </c>
      <c r="D14" s="116" t="str">
        <f>+'3 PROBABIL E IMPACTO INHERENTE'!M14</f>
        <v/>
      </c>
      <c r="E14" s="111" t="str">
        <f>+'4 MAPA CALOR INHERENTE'!C14</f>
        <v/>
      </c>
      <c r="F14" s="111" t="str">
        <f>+'4 MAPA CALOR INHERENTE'!D14</f>
        <v/>
      </c>
      <c r="G14" s="82" t="str">
        <f>+'4 MAPA CALOR INHERENTE'!E14</f>
        <v/>
      </c>
      <c r="H14" s="110">
        <f>+'5 VALORACIÓN DEL CONTROL'!T43</f>
        <v>0</v>
      </c>
      <c r="I14" s="339">
        <f>+'5 VALORACIÓN DEL CONTROL'!U43</f>
        <v>0</v>
      </c>
      <c r="J14" s="111" t="str">
        <f t="shared" si="3"/>
        <v/>
      </c>
      <c r="K14" s="111" t="str">
        <f t="shared" si="4"/>
        <v/>
      </c>
      <c r="L14" s="82" t="str">
        <f t="shared" si="5"/>
        <v/>
      </c>
      <c r="M14" s="82" t="str">
        <f t="shared" si="0"/>
        <v/>
      </c>
      <c r="N14" s="82" t="str">
        <f t="shared" si="1"/>
        <v/>
      </c>
      <c r="O14" s="350"/>
      <c r="P14" s="82" t="str">
        <f t="shared" si="2"/>
        <v/>
      </c>
      <c r="Q14" s="350"/>
      <c r="R14" s="350"/>
      <c r="S14" s="351"/>
      <c r="T14" s="351"/>
      <c r="U14" s="350"/>
      <c r="V14" s="350"/>
      <c r="W14" s="350"/>
      <c r="X14" s="350"/>
      <c r="Y14" s="350"/>
      <c r="Z14" s="350"/>
      <c r="AA14" s="83"/>
      <c r="AB14" s="83"/>
      <c r="AM14" s="69"/>
      <c r="AN14" s="69"/>
      <c r="AO14" s="80"/>
      <c r="AP14" s="89"/>
      <c r="AQ14" s="90"/>
      <c r="AR14" s="87"/>
      <c r="AS14" s="87"/>
      <c r="AT14" s="87"/>
      <c r="AU14" s="87"/>
      <c r="AV14" s="87"/>
      <c r="AW14" s="80"/>
      <c r="AX14" s="80"/>
    </row>
    <row r="15" spans="1:50" ht="93.15" hidden="1" customHeight="1" x14ac:dyDescent="0.25">
      <c r="A15" s="81">
        <f>'2 CONTEXTO E IDENTIFICACIÓN'!A15</f>
        <v>0</v>
      </c>
      <c r="B15" s="82">
        <f>+'2 CONTEXTO E IDENTIFICACIÓN'!J15</f>
        <v>0</v>
      </c>
      <c r="C15" s="116" t="str">
        <f>+'3 PROBABIL E IMPACTO INHERENTE'!E15</f>
        <v/>
      </c>
      <c r="D15" s="116" t="str">
        <f>+'3 PROBABIL E IMPACTO INHERENTE'!M15</f>
        <v/>
      </c>
      <c r="E15" s="111" t="str">
        <f>+'4 MAPA CALOR INHERENTE'!C15</f>
        <v/>
      </c>
      <c r="F15" s="111" t="str">
        <f>+'4 MAPA CALOR INHERENTE'!D15</f>
        <v/>
      </c>
      <c r="G15" s="82" t="str">
        <f>+'4 MAPA CALOR INHERENTE'!E15</f>
        <v/>
      </c>
      <c r="H15" s="110">
        <f>+'5 VALORACIÓN DEL CONTROL'!T49</f>
        <v>0</v>
      </c>
      <c r="I15" s="339">
        <f>+'5 VALORACIÓN DEL CONTROL'!U49</f>
        <v>0</v>
      </c>
      <c r="J15" s="111" t="str">
        <f t="shared" si="3"/>
        <v/>
      </c>
      <c r="K15" s="111" t="str">
        <f t="shared" si="4"/>
        <v/>
      </c>
      <c r="L15" s="82" t="str">
        <f t="shared" si="5"/>
        <v/>
      </c>
      <c r="M15" s="82" t="str">
        <f t="shared" si="0"/>
        <v/>
      </c>
      <c r="N15" s="82" t="str">
        <f t="shared" si="1"/>
        <v/>
      </c>
      <c r="O15" s="350"/>
      <c r="P15" s="82" t="str">
        <f t="shared" si="2"/>
        <v/>
      </c>
      <c r="Q15" s="350"/>
      <c r="R15" s="350"/>
      <c r="S15" s="351"/>
      <c r="T15" s="351"/>
      <c r="U15" s="350"/>
      <c r="V15" s="350"/>
      <c r="W15" s="350"/>
      <c r="X15" s="350"/>
      <c r="Y15" s="350"/>
      <c r="Z15" s="350"/>
      <c r="AA15" s="83"/>
      <c r="AB15" s="83"/>
      <c r="AF15" s="360" t="s">
        <v>309</v>
      </c>
      <c r="AG15" s="360" t="s">
        <v>71</v>
      </c>
      <c r="AH15" s="360" t="s">
        <v>73</v>
      </c>
      <c r="AJ15" s="77" t="s">
        <v>396</v>
      </c>
      <c r="AK15" s="69"/>
      <c r="AL15" s="69"/>
      <c r="AM15" s="69"/>
      <c r="AN15" s="69"/>
      <c r="AO15" s="80"/>
      <c r="AP15" s="89"/>
      <c r="AQ15" s="80"/>
      <c r="AR15" s="90"/>
      <c r="AS15" s="90"/>
      <c r="AT15" s="90"/>
      <c r="AU15" s="90"/>
      <c r="AV15" s="90"/>
      <c r="AW15" s="80"/>
      <c r="AX15" s="80"/>
    </row>
    <row r="16" spans="1:50" ht="93.15" hidden="1" customHeight="1" x14ac:dyDescent="0.25">
      <c r="A16" s="81">
        <f>'2 CONTEXTO E IDENTIFICACIÓN'!A16</f>
        <v>0</v>
      </c>
      <c r="B16" s="82">
        <f>+'2 CONTEXTO E IDENTIFICACIÓN'!J16</f>
        <v>0</v>
      </c>
      <c r="C16" s="116" t="str">
        <f>+'3 PROBABIL E IMPACTO INHERENTE'!E16</f>
        <v/>
      </c>
      <c r="D16" s="116" t="str">
        <f>+'3 PROBABIL E IMPACTO INHERENTE'!M16</f>
        <v/>
      </c>
      <c r="E16" s="111" t="str">
        <f>+'4 MAPA CALOR INHERENTE'!C16</f>
        <v/>
      </c>
      <c r="F16" s="111" t="str">
        <f>+'4 MAPA CALOR INHERENTE'!D16</f>
        <v/>
      </c>
      <c r="G16" s="82" t="str">
        <f>+'4 MAPA CALOR INHERENTE'!E16</f>
        <v/>
      </c>
      <c r="H16" s="110">
        <f>+'5 VALORACIÓN DEL CONTROL'!T55</f>
        <v>0</v>
      </c>
      <c r="I16" s="339">
        <f>+'5 VALORACIÓN DEL CONTROL'!U55</f>
        <v>0</v>
      </c>
      <c r="J16" s="111" t="str">
        <f t="shared" si="3"/>
        <v/>
      </c>
      <c r="K16" s="111" t="str">
        <f t="shared" si="4"/>
        <v/>
      </c>
      <c r="L16" s="82" t="str">
        <f t="shared" si="5"/>
        <v/>
      </c>
      <c r="M16" s="82" t="str">
        <f t="shared" si="0"/>
        <v/>
      </c>
      <c r="N16" s="82" t="str">
        <f t="shared" si="1"/>
        <v/>
      </c>
      <c r="O16" s="350"/>
      <c r="P16" s="82" t="str">
        <f t="shared" si="2"/>
        <v/>
      </c>
      <c r="Q16" s="350"/>
      <c r="R16" s="350"/>
      <c r="S16" s="351"/>
      <c r="T16" s="351"/>
      <c r="U16" s="350"/>
      <c r="V16" s="350"/>
      <c r="W16" s="350"/>
      <c r="X16" s="350"/>
      <c r="Y16" s="350"/>
      <c r="Z16" s="350"/>
      <c r="AA16" s="83"/>
      <c r="AB16" s="83"/>
      <c r="AF16" s="101" t="s">
        <v>307</v>
      </c>
      <c r="AG16" s="77" t="s">
        <v>396</v>
      </c>
      <c r="AH16" s="77" t="s">
        <v>397</v>
      </c>
      <c r="AI16" s="69"/>
      <c r="AJ16" s="269" t="s">
        <v>369</v>
      </c>
      <c r="AM16" s="69"/>
      <c r="AN16" s="69"/>
      <c r="AO16" s="80"/>
      <c r="AP16" s="80"/>
      <c r="AQ16" s="80"/>
      <c r="AR16" s="87"/>
      <c r="AS16" s="87"/>
      <c r="AT16" s="87"/>
      <c r="AU16" s="87"/>
      <c r="AV16" s="87"/>
      <c r="AW16" s="80"/>
      <c r="AX16" s="80"/>
    </row>
    <row r="17" spans="1:50" ht="93.15" hidden="1" customHeight="1" x14ac:dyDescent="0.25">
      <c r="A17" s="81">
        <f>'2 CONTEXTO E IDENTIFICACIÓN'!A17</f>
        <v>0</v>
      </c>
      <c r="B17" s="82">
        <f>+'2 CONTEXTO E IDENTIFICACIÓN'!J17</f>
        <v>0</v>
      </c>
      <c r="C17" s="116" t="str">
        <f>+'3 PROBABIL E IMPACTO INHERENTE'!E17</f>
        <v/>
      </c>
      <c r="D17" s="116" t="str">
        <f>+'3 PROBABIL E IMPACTO INHERENTE'!M17</f>
        <v/>
      </c>
      <c r="E17" s="111" t="str">
        <f>+'4 MAPA CALOR INHERENTE'!C17</f>
        <v/>
      </c>
      <c r="F17" s="111" t="str">
        <f>+'4 MAPA CALOR INHERENTE'!D17</f>
        <v/>
      </c>
      <c r="G17" s="82" t="str">
        <f>+'4 MAPA CALOR INHERENTE'!E17</f>
        <v/>
      </c>
      <c r="H17" s="110">
        <f>+'5 VALORACIÓN DEL CONTROL'!T61</f>
        <v>0</v>
      </c>
      <c r="I17" s="339">
        <f>+'5 VALORACIÓN DEL CONTROL'!U61</f>
        <v>0</v>
      </c>
      <c r="J17" s="111" t="str">
        <f t="shared" si="3"/>
        <v/>
      </c>
      <c r="K17" s="111" t="str">
        <f t="shared" si="4"/>
        <v/>
      </c>
      <c r="L17" s="82" t="str">
        <f t="shared" si="5"/>
        <v/>
      </c>
      <c r="M17" s="82" t="str">
        <f t="shared" si="0"/>
        <v/>
      </c>
      <c r="N17" s="82" t="str">
        <f t="shared" si="1"/>
        <v/>
      </c>
      <c r="O17" s="350"/>
      <c r="P17" s="82" t="str">
        <f t="shared" si="2"/>
        <v/>
      </c>
      <c r="Q17" s="350"/>
      <c r="R17" s="350"/>
      <c r="S17" s="351"/>
      <c r="T17" s="351"/>
      <c r="U17" s="350"/>
      <c r="V17" s="350"/>
      <c r="W17" s="350"/>
      <c r="X17" s="350"/>
      <c r="Y17" s="350"/>
      <c r="Z17" s="350"/>
      <c r="AA17" s="83"/>
      <c r="AB17" s="83"/>
      <c r="AF17" s="84" t="s">
        <v>306</v>
      </c>
      <c r="AG17" s="77" t="s">
        <v>396</v>
      </c>
      <c r="AH17" s="77" t="s">
        <v>397</v>
      </c>
      <c r="AI17" s="69"/>
      <c r="AJ17" s="269" t="s">
        <v>398</v>
      </c>
      <c r="AK17" s="69"/>
      <c r="AL17" s="69"/>
      <c r="AM17" s="69"/>
      <c r="AN17" s="69"/>
      <c r="AO17" s="80"/>
      <c r="AP17" s="80"/>
      <c r="AQ17" s="80"/>
      <c r="AR17" s="87"/>
      <c r="AS17" s="87"/>
      <c r="AT17" s="87"/>
      <c r="AU17" s="87"/>
      <c r="AV17" s="87"/>
      <c r="AW17" s="80"/>
      <c r="AX17" s="80"/>
    </row>
    <row r="18" spans="1:50" ht="93.15" hidden="1" customHeight="1" x14ac:dyDescent="0.25">
      <c r="A18" s="81">
        <f>'2 CONTEXTO E IDENTIFICACIÓN'!A18</f>
        <v>0</v>
      </c>
      <c r="B18" s="82">
        <f>+'2 CONTEXTO E IDENTIFICACIÓN'!J18</f>
        <v>0</v>
      </c>
      <c r="C18" s="116" t="str">
        <f>+'3 PROBABIL E IMPACTO INHERENTE'!E18</f>
        <v/>
      </c>
      <c r="D18" s="116" t="str">
        <f>+'3 PROBABIL E IMPACTO INHERENTE'!M18</f>
        <v/>
      </c>
      <c r="E18" s="111" t="str">
        <f>+'4 MAPA CALOR INHERENTE'!C18</f>
        <v/>
      </c>
      <c r="F18" s="111" t="str">
        <f>+'4 MAPA CALOR INHERENTE'!D18</f>
        <v/>
      </c>
      <c r="G18" s="82" t="str">
        <f>+'4 MAPA CALOR INHERENTE'!E18</f>
        <v/>
      </c>
      <c r="H18" s="110">
        <f>+'5 VALORACIÓN DEL CONTROL'!T67</f>
        <v>0</v>
      </c>
      <c r="I18" s="339">
        <f>+'5 VALORACIÓN DEL CONTROL'!U67</f>
        <v>0</v>
      </c>
      <c r="J18" s="111" t="str">
        <f t="shared" si="3"/>
        <v/>
      </c>
      <c r="K18" s="111" t="str">
        <f t="shared" si="4"/>
        <v/>
      </c>
      <c r="L18" s="82" t="str">
        <f t="shared" si="5"/>
        <v/>
      </c>
      <c r="M18" s="82" t="str">
        <f t="shared" si="0"/>
        <v/>
      </c>
      <c r="N18" s="82" t="str">
        <f t="shared" si="1"/>
        <v/>
      </c>
      <c r="O18" s="350"/>
      <c r="P18" s="82" t="str">
        <f t="shared" si="2"/>
        <v/>
      </c>
      <c r="Q18" s="350"/>
      <c r="R18" s="350"/>
      <c r="S18" s="351"/>
      <c r="T18" s="351"/>
      <c r="U18" s="350"/>
      <c r="V18" s="350"/>
      <c r="W18" s="350"/>
      <c r="X18" s="350"/>
      <c r="Y18" s="350"/>
      <c r="Z18" s="350"/>
      <c r="AA18" s="83"/>
      <c r="AB18" s="83"/>
      <c r="AE18" s="102"/>
      <c r="AF18" s="88" t="s">
        <v>292</v>
      </c>
      <c r="AG18" s="77" t="s">
        <v>396</v>
      </c>
      <c r="AH18" s="77" t="s">
        <v>397</v>
      </c>
      <c r="AI18" s="102"/>
      <c r="AJ18" s="269" t="s">
        <v>178</v>
      </c>
      <c r="AK18" s="102"/>
      <c r="AL18" s="102"/>
      <c r="AM18" s="102"/>
      <c r="AN18" s="102"/>
      <c r="AO18" s="80"/>
      <c r="AP18" s="80"/>
      <c r="AQ18" s="103"/>
      <c r="AR18" s="103"/>
      <c r="AS18" s="103"/>
      <c r="AT18" s="103"/>
      <c r="AU18" s="103"/>
      <c r="AV18" s="103"/>
      <c r="AW18" s="80"/>
      <c r="AX18" s="80"/>
    </row>
    <row r="19" spans="1:50" ht="93.15" hidden="1" customHeight="1" x14ac:dyDescent="0.25">
      <c r="A19" s="81">
        <f>'2 CONTEXTO E IDENTIFICACIÓN'!A19</f>
        <v>0</v>
      </c>
      <c r="B19" s="82">
        <f>+'2 CONTEXTO E IDENTIFICACIÓN'!J19</f>
        <v>0</v>
      </c>
      <c r="C19" s="116" t="str">
        <f>+'3 PROBABIL E IMPACTO INHERENTE'!E19</f>
        <v/>
      </c>
      <c r="D19" s="116" t="str">
        <f>+'3 PROBABIL E IMPACTO INHERENTE'!M19</f>
        <v/>
      </c>
      <c r="E19" s="111" t="str">
        <f>+'4 MAPA CALOR INHERENTE'!C19</f>
        <v/>
      </c>
      <c r="F19" s="111" t="str">
        <f>+'4 MAPA CALOR INHERENTE'!D19</f>
        <v/>
      </c>
      <c r="G19" s="82" t="str">
        <f>+'4 MAPA CALOR INHERENTE'!E19</f>
        <v/>
      </c>
      <c r="H19" s="110">
        <f>+'5 VALORACIÓN DEL CONTROL'!T73</f>
        <v>0</v>
      </c>
      <c r="I19" s="339">
        <f>+'5 VALORACIÓN DEL CONTROL'!U73</f>
        <v>0</v>
      </c>
      <c r="J19" s="111" t="str">
        <f t="shared" si="3"/>
        <v/>
      </c>
      <c r="K19" s="111" t="str">
        <f t="shared" si="4"/>
        <v/>
      </c>
      <c r="L19" s="82" t="str">
        <f t="shared" si="5"/>
        <v/>
      </c>
      <c r="M19" s="82" t="str">
        <f t="shared" si="0"/>
        <v/>
      </c>
      <c r="N19" s="82" t="str">
        <f t="shared" si="1"/>
        <v/>
      </c>
      <c r="O19" s="350"/>
      <c r="P19" s="82" t="str">
        <f t="shared" si="2"/>
        <v/>
      </c>
      <c r="Q19" s="350"/>
      <c r="R19" s="350"/>
      <c r="S19" s="351"/>
      <c r="T19" s="351"/>
      <c r="U19" s="350"/>
      <c r="V19" s="350"/>
      <c r="W19" s="350"/>
      <c r="X19" s="350"/>
      <c r="Y19" s="350"/>
      <c r="Z19" s="350"/>
      <c r="AA19" s="83"/>
      <c r="AB19" s="83"/>
      <c r="AE19" s="102"/>
      <c r="AF19" s="92" t="s">
        <v>308</v>
      </c>
      <c r="AG19" s="77" t="s">
        <v>175</v>
      </c>
      <c r="AH19" s="77" t="s">
        <v>399</v>
      </c>
      <c r="AM19" s="102"/>
      <c r="AN19" s="102"/>
      <c r="AO19" s="80"/>
      <c r="AP19" s="80"/>
      <c r="AQ19" s="80"/>
      <c r="AR19" s="87"/>
      <c r="AS19" s="87"/>
      <c r="AT19" s="87"/>
      <c r="AU19" s="87"/>
      <c r="AV19" s="87"/>
      <c r="AW19" s="80"/>
      <c r="AX19" s="80"/>
    </row>
    <row r="20" spans="1:50" ht="93.15" hidden="1" customHeight="1" x14ac:dyDescent="0.25">
      <c r="A20" s="81">
        <f>'2 CONTEXTO E IDENTIFICACIÓN'!A20</f>
        <v>0</v>
      </c>
      <c r="B20" s="82">
        <f>+'2 CONTEXTO E IDENTIFICACIÓN'!J20</f>
        <v>0</v>
      </c>
      <c r="C20" s="116" t="str">
        <f>+'3 PROBABIL E IMPACTO INHERENTE'!E20</f>
        <v/>
      </c>
      <c r="D20" s="116" t="str">
        <f>+'3 PROBABIL E IMPACTO INHERENTE'!M20</f>
        <v/>
      </c>
      <c r="E20" s="111" t="str">
        <f>+'4 MAPA CALOR INHERENTE'!C20</f>
        <v/>
      </c>
      <c r="F20" s="111" t="str">
        <f>+'4 MAPA CALOR INHERENTE'!D20</f>
        <v/>
      </c>
      <c r="G20" s="82" t="str">
        <f>+'4 MAPA CALOR INHERENTE'!E20</f>
        <v/>
      </c>
      <c r="H20" s="110">
        <f>+'5 VALORACIÓN DEL CONTROL'!T79</f>
        <v>0</v>
      </c>
      <c r="I20" s="339">
        <f>+'5 VALORACIÓN DEL CONTROL'!U79</f>
        <v>0</v>
      </c>
      <c r="J20" s="111" t="str">
        <f t="shared" si="3"/>
        <v/>
      </c>
      <c r="K20" s="111" t="str">
        <f t="shared" si="4"/>
        <v/>
      </c>
      <c r="L20" s="82" t="str">
        <f t="shared" si="5"/>
        <v/>
      </c>
      <c r="M20" s="82" t="str">
        <f t="shared" si="0"/>
        <v/>
      </c>
      <c r="N20" s="82" t="str">
        <f t="shared" si="1"/>
        <v/>
      </c>
      <c r="O20" s="350"/>
      <c r="P20" s="82" t="str">
        <f t="shared" si="2"/>
        <v/>
      </c>
      <c r="Q20" s="350"/>
      <c r="R20" s="350"/>
      <c r="S20" s="351"/>
      <c r="T20" s="351"/>
      <c r="U20" s="350"/>
      <c r="V20" s="350"/>
      <c r="W20" s="350"/>
      <c r="X20" s="350"/>
      <c r="Y20" s="350"/>
      <c r="Z20" s="350"/>
      <c r="AA20" s="83"/>
      <c r="AB20" s="83"/>
      <c r="AC20" s="104"/>
      <c r="AD20" s="104"/>
      <c r="AE20" s="102"/>
      <c r="AF20" s="173"/>
      <c r="AM20" s="102"/>
      <c r="AN20" s="102"/>
      <c r="AO20" s="80"/>
      <c r="AP20" s="80"/>
      <c r="AQ20" s="80"/>
      <c r="AR20" s="87"/>
      <c r="AS20" s="87"/>
      <c r="AT20" s="87"/>
      <c r="AU20" s="87"/>
      <c r="AV20" s="87"/>
      <c r="AW20" s="80"/>
      <c r="AX20" s="80"/>
    </row>
    <row r="21" spans="1:50" ht="93.15" hidden="1" customHeight="1" x14ac:dyDescent="0.25">
      <c r="A21" s="81">
        <f>'2 CONTEXTO E IDENTIFICACIÓN'!A21</f>
        <v>0</v>
      </c>
      <c r="B21" s="82">
        <f>+'2 CONTEXTO E IDENTIFICACIÓN'!J21</f>
        <v>0</v>
      </c>
      <c r="C21" s="116" t="str">
        <f>+'3 PROBABIL E IMPACTO INHERENTE'!E21</f>
        <v/>
      </c>
      <c r="D21" s="116" t="str">
        <f>+'3 PROBABIL E IMPACTO INHERENTE'!M21</f>
        <v/>
      </c>
      <c r="E21" s="111" t="str">
        <f>+'4 MAPA CALOR INHERENTE'!C21</f>
        <v/>
      </c>
      <c r="F21" s="111" t="str">
        <f>+'4 MAPA CALOR INHERENTE'!D21</f>
        <v/>
      </c>
      <c r="G21" s="82" t="str">
        <f>+'4 MAPA CALOR INHERENTE'!E21</f>
        <v/>
      </c>
      <c r="H21" s="110">
        <f>+'5 VALORACIÓN DEL CONTROL'!T85</f>
        <v>0</v>
      </c>
      <c r="I21" s="339">
        <f>+'5 VALORACIÓN DEL CONTROL'!U85</f>
        <v>0</v>
      </c>
      <c r="J21" s="111" t="str">
        <f t="shared" si="3"/>
        <v/>
      </c>
      <c r="K21" s="111" t="str">
        <f t="shared" si="4"/>
        <v/>
      </c>
      <c r="L21" s="82" t="str">
        <f t="shared" si="5"/>
        <v/>
      </c>
      <c r="M21" s="82" t="str">
        <f t="shared" si="0"/>
        <v/>
      </c>
      <c r="N21" s="82" t="str">
        <f t="shared" si="1"/>
        <v/>
      </c>
      <c r="O21" s="350"/>
      <c r="P21" s="82" t="str">
        <f t="shared" si="2"/>
        <v/>
      </c>
      <c r="Q21" s="350"/>
      <c r="R21" s="350"/>
      <c r="S21" s="351"/>
      <c r="T21" s="351"/>
      <c r="U21" s="350"/>
      <c r="V21" s="350"/>
      <c r="W21" s="350"/>
      <c r="X21" s="350"/>
      <c r="Y21" s="350"/>
      <c r="Z21" s="350"/>
      <c r="AA21" s="83"/>
      <c r="AB21" s="83"/>
      <c r="AC21" s="104"/>
      <c r="AD21" s="104"/>
      <c r="AE21" s="105"/>
      <c r="AM21" s="102"/>
      <c r="AN21" s="102"/>
      <c r="AO21" s="80"/>
      <c r="AP21" s="100"/>
      <c r="AQ21" s="100"/>
      <c r="AR21" s="100"/>
      <c r="AS21" s="100"/>
      <c r="AT21" s="100"/>
      <c r="AU21" s="100"/>
      <c r="AV21" s="87"/>
      <c r="AW21" s="80"/>
      <c r="AX21" s="80"/>
    </row>
    <row r="22" spans="1:50" ht="93.15" hidden="1" customHeight="1" x14ac:dyDescent="0.25">
      <c r="A22" s="81">
        <f>'2 CONTEXTO E IDENTIFICACIÓN'!A22</f>
        <v>0</v>
      </c>
      <c r="B22" s="82">
        <f>+'2 CONTEXTO E IDENTIFICACIÓN'!J22</f>
        <v>0</v>
      </c>
      <c r="C22" s="116" t="str">
        <f>+'3 PROBABIL E IMPACTO INHERENTE'!E22</f>
        <v/>
      </c>
      <c r="D22" s="116" t="str">
        <f>+'3 PROBABIL E IMPACTO INHERENTE'!M22</f>
        <v/>
      </c>
      <c r="E22" s="111" t="str">
        <f>+'4 MAPA CALOR INHERENTE'!C22</f>
        <v/>
      </c>
      <c r="F22" s="111" t="str">
        <f>+'4 MAPA CALOR INHERENTE'!D22</f>
        <v/>
      </c>
      <c r="G22" s="82" t="str">
        <f>+'4 MAPA CALOR INHERENTE'!E22</f>
        <v/>
      </c>
      <c r="H22" s="110">
        <f>+'5 VALORACIÓN DEL CONTROL'!T91</f>
        <v>0</v>
      </c>
      <c r="I22" s="339">
        <f>+'5 VALORACIÓN DEL CONTROL'!U91</f>
        <v>0</v>
      </c>
      <c r="J22" s="111" t="str">
        <f t="shared" si="3"/>
        <v/>
      </c>
      <c r="K22" s="111" t="str">
        <f t="shared" si="4"/>
        <v/>
      </c>
      <c r="L22" s="82" t="str">
        <f t="shared" si="5"/>
        <v/>
      </c>
      <c r="M22" s="82" t="str">
        <f t="shared" si="0"/>
        <v/>
      </c>
      <c r="N22" s="82" t="str">
        <f t="shared" si="1"/>
        <v/>
      </c>
      <c r="O22" s="350"/>
      <c r="P22" s="82" t="str">
        <f t="shared" si="2"/>
        <v/>
      </c>
      <c r="Q22" s="350"/>
      <c r="R22" s="350"/>
      <c r="S22" s="351"/>
      <c r="T22" s="351"/>
      <c r="U22" s="350"/>
      <c r="V22" s="350"/>
      <c r="W22" s="350"/>
      <c r="X22" s="350"/>
      <c r="Y22" s="350"/>
      <c r="Z22" s="350"/>
      <c r="AA22" s="83"/>
      <c r="AB22" s="83"/>
      <c r="AC22" s="104"/>
      <c r="AD22" s="104"/>
      <c r="AO22" s="80"/>
      <c r="AP22" s="106"/>
      <c r="AQ22" s="106"/>
      <c r="AR22" s="106"/>
      <c r="AS22" s="106"/>
      <c r="AT22" s="106"/>
      <c r="AU22" s="106"/>
      <c r="AV22" s="87"/>
      <c r="AW22" s="80"/>
      <c r="AX22" s="80"/>
    </row>
    <row r="23" spans="1:50" ht="93.15" hidden="1" customHeight="1" x14ac:dyDescent="0.25">
      <c r="A23" s="81">
        <f>'2 CONTEXTO E IDENTIFICACIÓN'!A23</f>
        <v>0</v>
      </c>
      <c r="B23" s="82">
        <f>+'2 CONTEXTO E IDENTIFICACIÓN'!J23</f>
        <v>0</v>
      </c>
      <c r="C23" s="116" t="str">
        <f>+'3 PROBABIL E IMPACTO INHERENTE'!E23</f>
        <v/>
      </c>
      <c r="D23" s="116" t="str">
        <f>+'3 PROBABIL E IMPACTO INHERENTE'!M23</f>
        <v/>
      </c>
      <c r="E23" s="111" t="str">
        <f>+'4 MAPA CALOR INHERENTE'!C23</f>
        <v/>
      </c>
      <c r="F23" s="111" t="str">
        <f>+'4 MAPA CALOR INHERENTE'!D23</f>
        <v/>
      </c>
      <c r="G23" s="82" t="str">
        <f>+'4 MAPA CALOR INHERENTE'!E23</f>
        <v/>
      </c>
      <c r="H23" s="110">
        <f>+'5 VALORACIÓN DEL CONTROL'!T97</f>
        <v>0</v>
      </c>
      <c r="I23" s="339">
        <f>+'5 VALORACIÓN DEL CONTROL'!U97</f>
        <v>0</v>
      </c>
      <c r="J23" s="111" t="str">
        <f t="shared" si="3"/>
        <v/>
      </c>
      <c r="K23" s="111" t="str">
        <f t="shared" si="4"/>
        <v/>
      </c>
      <c r="L23" s="82" t="str">
        <f t="shared" si="5"/>
        <v/>
      </c>
      <c r="M23" s="82" t="str">
        <f t="shared" si="0"/>
        <v/>
      </c>
      <c r="N23" s="82" t="str">
        <f t="shared" si="1"/>
        <v/>
      </c>
      <c r="O23" s="350"/>
      <c r="P23" s="82" t="str">
        <f t="shared" si="2"/>
        <v/>
      </c>
      <c r="Q23" s="350"/>
      <c r="R23" s="350"/>
      <c r="S23" s="351"/>
      <c r="T23" s="351"/>
      <c r="U23" s="350"/>
      <c r="V23" s="350"/>
      <c r="W23" s="350"/>
      <c r="X23" s="350"/>
      <c r="Y23" s="350"/>
      <c r="Z23" s="350"/>
      <c r="AA23" s="83"/>
      <c r="AB23" s="83"/>
      <c r="AC23" s="104"/>
      <c r="AD23" s="104"/>
      <c r="AO23" s="80"/>
      <c r="AP23" s="100"/>
      <c r="AQ23" s="100"/>
      <c r="AR23" s="100"/>
      <c r="AS23" s="100"/>
      <c r="AT23" s="100"/>
      <c r="AU23" s="100"/>
      <c r="AV23" s="87"/>
      <c r="AW23" s="80"/>
      <c r="AX23" s="80"/>
    </row>
    <row r="24" spans="1:50" ht="93.15" hidden="1" customHeight="1" x14ac:dyDescent="0.25">
      <c r="A24" s="81">
        <f>'2 CONTEXTO E IDENTIFICACIÓN'!A24</f>
        <v>0</v>
      </c>
      <c r="B24" s="82">
        <f>+'2 CONTEXTO E IDENTIFICACIÓN'!J24</f>
        <v>0</v>
      </c>
      <c r="C24" s="116" t="str">
        <f>+'3 PROBABIL E IMPACTO INHERENTE'!E24</f>
        <v/>
      </c>
      <c r="D24" s="116" t="str">
        <f>+'3 PROBABIL E IMPACTO INHERENTE'!M24</f>
        <v/>
      </c>
      <c r="E24" s="111" t="str">
        <f>+'4 MAPA CALOR INHERENTE'!C24</f>
        <v/>
      </c>
      <c r="F24" s="111" t="str">
        <f>+'4 MAPA CALOR INHERENTE'!D24</f>
        <v/>
      </c>
      <c r="G24" s="82" t="str">
        <f>+'4 MAPA CALOR INHERENTE'!E24</f>
        <v/>
      </c>
      <c r="H24" s="110">
        <f>+'5 VALORACIÓN DEL CONTROL'!T103</f>
        <v>0</v>
      </c>
      <c r="I24" s="339">
        <f>+'5 VALORACIÓN DEL CONTROL'!U103</f>
        <v>0</v>
      </c>
      <c r="J24" s="111" t="str">
        <f t="shared" si="3"/>
        <v/>
      </c>
      <c r="K24" s="111" t="str">
        <f t="shared" si="4"/>
        <v/>
      </c>
      <c r="L24" s="82" t="str">
        <f t="shared" si="5"/>
        <v/>
      </c>
      <c r="M24" s="82" t="str">
        <f t="shared" si="0"/>
        <v/>
      </c>
      <c r="N24" s="82" t="str">
        <f t="shared" si="1"/>
        <v/>
      </c>
      <c r="O24" s="350"/>
      <c r="P24" s="82" t="str">
        <f t="shared" si="2"/>
        <v/>
      </c>
      <c r="Q24" s="350"/>
      <c r="R24" s="350"/>
      <c r="S24" s="351"/>
      <c r="T24" s="351"/>
      <c r="U24" s="350"/>
      <c r="V24" s="350"/>
      <c r="W24" s="350"/>
      <c r="X24" s="350"/>
      <c r="Y24" s="350"/>
      <c r="Z24" s="350"/>
      <c r="AA24" s="83"/>
      <c r="AB24" s="83"/>
      <c r="AO24" s="80"/>
      <c r="AP24" s="100"/>
      <c r="AQ24" s="100"/>
      <c r="AR24" s="100"/>
      <c r="AS24" s="100"/>
      <c r="AT24" s="100"/>
      <c r="AU24" s="100"/>
      <c r="AV24" s="87"/>
      <c r="AW24" s="80"/>
      <c r="AX24" s="80"/>
    </row>
    <row r="25" spans="1:50" ht="93.15" hidden="1" customHeight="1" x14ac:dyDescent="0.3">
      <c r="A25" s="81">
        <f>'2 CONTEXTO E IDENTIFICACIÓN'!A25</f>
        <v>0</v>
      </c>
      <c r="B25" s="82">
        <f>+'2 CONTEXTO E IDENTIFICACIÓN'!J25</f>
        <v>0</v>
      </c>
      <c r="C25" s="116" t="str">
        <f>+'3 PROBABIL E IMPACTO INHERENTE'!E25</f>
        <v/>
      </c>
      <c r="D25" s="116" t="str">
        <f>+'3 PROBABIL E IMPACTO INHERENTE'!M25</f>
        <v/>
      </c>
      <c r="E25" s="111" t="str">
        <f>+'4 MAPA CALOR INHERENTE'!C25</f>
        <v/>
      </c>
      <c r="F25" s="111" t="str">
        <f>+'4 MAPA CALOR INHERENTE'!D25</f>
        <v/>
      </c>
      <c r="G25" s="82" t="str">
        <f>+'4 MAPA CALOR INHERENTE'!E25</f>
        <v/>
      </c>
      <c r="H25" s="110">
        <f>+'5 VALORACIÓN DEL CONTROL'!T109</f>
        <v>0</v>
      </c>
      <c r="I25" s="339">
        <f>+'5 VALORACIÓN DEL CONTROL'!U109</f>
        <v>0</v>
      </c>
      <c r="J25" s="111" t="str">
        <f t="shared" si="3"/>
        <v/>
      </c>
      <c r="K25" s="111" t="str">
        <f t="shared" si="4"/>
        <v/>
      </c>
      <c r="L25" s="82" t="str">
        <f t="shared" si="5"/>
        <v/>
      </c>
      <c r="M25" s="82" t="str">
        <f t="shared" si="0"/>
        <v/>
      </c>
      <c r="N25" s="82" t="str">
        <f t="shared" si="1"/>
        <v/>
      </c>
      <c r="O25" s="350"/>
      <c r="P25" s="82" t="str">
        <f t="shared" si="2"/>
        <v/>
      </c>
      <c r="Q25" s="350"/>
      <c r="R25" s="350"/>
      <c r="S25" s="351"/>
      <c r="T25" s="351"/>
      <c r="U25" s="350"/>
      <c r="V25" s="350"/>
      <c r="W25" s="350"/>
      <c r="X25" s="350"/>
      <c r="Y25" s="350"/>
      <c r="Z25" s="350"/>
      <c r="AA25" s="83"/>
      <c r="AB25" s="83"/>
    </row>
    <row r="26" spans="1:50" ht="93.15" hidden="1" customHeight="1" x14ac:dyDescent="0.3">
      <c r="A26" s="81">
        <f>'2 CONTEXTO E IDENTIFICACIÓN'!A26</f>
        <v>0</v>
      </c>
      <c r="B26" s="82">
        <f>+'2 CONTEXTO E IDENTIFICACIÓN'!J26</f>
        <v>0</v>
      </c>
      <c r="C26" s="116" t="str">
        <f>+'3 PROBABIL E IMPACTO INHERENTE'!E26</f>
        <v/>
      </c>
      <c r="D26" s="116" t="str">
        <f>+'3 PROBABIL E IMPACTO INHERENTE'!M26</f>
        <v/>
      </c>
      <c r="E26" s="111" t="str">
        <f>+'4 MAPA CALOR INHERENTE'!C26</f>
        <v/>
      </c>
      <c r="F26" s="111" t="str">
        <f>+'4 MAPA CALOR INHERENTE'!D26</f>
        <v/>
      </c>
      <c r="G26" s="82" t="str">
        <f>+'4 MAPA CALOR INHERENTE'!E26</f>
        <v/>
      </c>
      <c r="H26" s="110">
        <f>+'5 VALORACIÓN DEL CONTROL'!T115</f>
        <v>0</v>
      </c>
      <c r="I26" s="339">
        <f>+'5 VALORACIÓN DEL CONTROL'!U115</f>
        <v>0</v>
      </c>
      <c r="J26" s="111" t="str">
        <f t="shared" si="3"/>
        <v/>
      </c>
      <c r="K26" s="111" t="str">
        <f t="shared" si="4"/>
        <v/>
      </c>
      <c r="L26" s="82" t="str">
        <f t="shared" si="5"/>
        <v/>
      </c>
      <c r="M26" s="82" t="str">
        <f t="shared" si="0"/>
        <v/>
      </c>
      <c r="N26" s="82" t="str">
        <f t="shared" si="1"/>
        <v/>
      </c>
      <c r="O26" s="350"/>
      <c r="P26" s="82" t="str">
        <f t="shared" si="2"/>
        <v/>
      </c>
      <c r="Q26" s="350"/>
      <c r="R26" s="350"/>
      <c r="S26" s="351"/>
      <c r="T26" s="351"/>
      <c r="U26" s="350"/>
      <c r="V26" s="350"/>
      <c r="W26" s="350"/>
      <c r="X26" s="350"/>
      <c r="Y26" s="350"/>
      <c r="Z26" s="350"/>
      <c r="AA26" s="83"/>
      <c r="AB26" s="83"/>
    </row>
    <row r="27" spans="1:50" ht="93.15" hidden="1" customHeight="1" x14ac:dyDescent="0.3">
      <c r="A27" s="81">
        <f>'2 CONTEXTO E IDENTIFICACIÓN'!A27</f>
        <v>0</v>
      </c>
      <c r="B27" s="82">
        <f>+'2 CONTEXTO E IDENTIFICACIÓN'!J27</f>
        <v>0</v>
      </c>
      <c r="C27" s="116" t="str">
        <f>+'3 PROBABIL E IMPACTO INHERENTE'!E27</f>
        <v/>
      </c>
      <c r="D27" s="116" t="str">
        <f>+'3 PROBABIL E IMPACTO INHERENTE'!M27</f>
        <v/>
      </c>
      <c r="E27" s="111" t="str">
        <f>+'4 MAPA CALOR INHERENTE'!C27</f>
        <v/>
      </c>
      <c r="F27" s="111" t="str">
        <f>+'4 MAPA CALOR INHERENTE'!D27</f>
        <v/>
      </c>
      <c r="G27" s="82" t="str">
        <f>+'4 MAPA CALOR INHERENTE'!E27</f>
        <v/>
      </c>
      <c r="H27" s="110">
        <f>+'5 VALORACIÓN DEL CONTROL'!T121</f>
        <v>0</v>
      </c>
      <c r="I27" s="339">
        <f>+'5 VALORACIÓN DEL CONTROL'!U121</f>
        <v>0</v>
      </c>
      <c r="J27" s="111" t="str">
        <f t="shared" si="3"/>
        <v/>
      </c>
      <c r="K27" s="111" t="str">
        <f t="shared" si="4"/>
        <v/>
      </c>
      <c r="L27" s="82" t="str">
        <f t="shared" si="5"/>
        <v/>
      </c>
      <c r="M27" s="82" t="str">
        <f t="shared" si="0"/>
        <v/>
      </c>
      <c r="N27" s="82" t="str">
        <f t="shared" si="1"/>
        <v/>
      </c>
      <c r="O27" s="350"/>
      <c r="P27" s="82" t="str">
        <f t="shared" si="2"/>
        <v/>
      </c>
      <c r="Q27" s="350"/>
      <c r="R27" s="350"/>
      <c r="S27" s="351"/>
      <c r="T27" s="351"/>
      <c r="U27" s="350"/>
      <c r="V27" s="350"/>
      <c r="W27" s="350"/>
      <c r="X27" s="350"/>
      <c r="Y27" s="350"/>
      <c r="Z27" s="350"/>
      <c r="AA27" s="83"/>
      <c r="AB27" s="83"/>
    </row>
    <row r="28" spans="1:50" ht="93.15" hidden="1" customHeight="1" x14ac:dyDescent="0.3">
      <c r="A28" s="81">
        <f>'2 CONTEXTO E IDENTIFICACIÓN'!A28</f>
        <v>0</v>
      </c>
      <c r="B28" s="82">
        <f>+'2 CONTEXTO E IDENTIFICACIÓN'!J28</f>
        <v>0</v>
      </c>
      <c r="C28" s="116" t="str">
        <f>+'3 PROBABIL E IMPACTO INHERENTE'!E28</f>
        <v/>
      </c>
      <c r="D28" s="116" t="str">
        <f>+'3 PROBABIL E IMPACTO INHERENTE'!M28</f>
        <v/>
      </c>
      <c r="E28" s="111" t="str">
        <f>+'4 MAPA CALOR INHERENTE'!C28</f>
        <v/>
      </c>
      <c r="F28" s="111" t="str">
        <f>+'4 MAPA CALOR INHERENTE'!D28</f>
        <v/>
      </c>
      <c r="G28" s="82" t="str">
        <f>+'4 MAPA CALOR INHERENTE'!E28</f>
        <v/>
      </c>
      <c r="H28" s="110">
        <f>+'5 VALORACIÓN DEL CONTROL'!T127</f>
        <v>0</v>
      </c>
      <c r="I28" s="339">
        <f>+'5 VALORACIÓN DEL CONTROL'!U127</f>
        <v>0</v>
      </c>
      <c r="J28" s="111" t="str">
        <f t="shared" si="3"/>
        <v/>
      </c>
      <c r="K28" s="111" t="str">
        <f t="shared" si="4"/>
        <v/>
      </c>
      <c r="L28" s="82" t="str">
        <f t="shared" si="5"/>
        <v/>
      </c>
      <c r="M28" s="82" t="str">
        <f t="shared" si="0"/>
        <v/>
      </c>
      <c r="N28" s="82" t="str">
        <f t="shared" si="1"/>
        <v/>
      </c>
      <c r="O28" s="350"/>
      <c r="P28" s="82" t="str">
        <f t="shared" si="2"/>
        <v/>
      </c>
      <c r="Q28" s="350"/>
      <c r="R28" s="350"/>
      <c r="S28" s="351"/>
      <c r="T28" s="351"/>
      <c r="U28" s="350"/>
      <c r="V28" s="350"/>
      <c r="W28" s="350"/>
      <c r="X28" s="350"/>
      <c r="Y28" s="350"/>
      <c r="Z28" s="350"/>
      <c r="AA28" s="83"/>
      <c r="AB28" s="83"/>
    </row>
    <row r="29" spans="1:50" ht="14.4" customHeight="1" x14ac:dyDescent="0.3">
      <c r="B29" s="65"/>
      <c r="C29" s="65"/>
      <c r="D29" s="65"/>
      <c r="G29" s="65"/>
      <c r="I29" s="65"/>
      <c r="L29" s="65"/>
      <c r="M29" s="65"/>
      <c r="N29" s="65"/>
      <c r="O29" s="65"/>
      <c r="P29" s="65"/>
      <c r="Q29" s="65"/>
      <c r="R29" s="65"/>
      <c r="S29" s="117"/>
      <c r="T29" s="117"/>
      <c r="U29" s="65"/>
      <c r="V29" s="65"/>
      <c r="W29" s="65"/>
      <c r="X29" s="65"/>
      <c r="Y29" s="65"/>
      <c r="Z29" s="65"/>
      <c r="AA29" s="65"/>
      <c r="AB29" s="65"/>
      <c r="AM29" s="70"/>
      <c r="AN29" s="70"/>
      <c r="AO29" s="70"/>
      <c r="AP29" s="70"/>
      <c r="AQ29" s="70"/>
      <c r="AR29" s="65"/>
      <c r="AS29" s="65"/>
      <c r="AT29" s="65"/>
      <c r="AU29" s="65"/>
      <c r="AV29" s="65"/>
    </row>
    <row r="30" spans="1:50" ht="39.15" customHeight="1" x14ac:dyDescent="0.3">
      <c r="B30" s="65"/>
      <c r="C30" s="65"/>
      <c r="D30" s="65"/>
      <c r="G30" s="65"/>
      <c r="I30" s="65"/>
      <c r="L30" s="65"/>
      <c r="M30" s="65"/>
      <c r="N30" s="65"/>
      <c r="O30" s="65"/>
      <c r="P30" s="65"/>
      <c r="Q30" s="65"/>
      <c r="R30" s="65"/>
      <c r="S30" s="117"/>
      <c r="T30" s="117"/>
      <c r="U30" s="65"/>
      <c r="V30" s="65"/>
      <c r="W30" s="65"/>
      <c r="X30" s="65"/>
      <c r="Y30" s="65"/>
      <c r="Z30" s="65"/>
      <c r="AA30" s="65"/>
      <c r="AB30" s="65"/>
      <c r="AM30" s="70"/>
      <c r="AN30" s="70"/>
      <c r="AO30" s="70"/>
      <c r="AP30" s="70"/>
      <c r="AQ30" s="70"/>
      <c r="AR30" s="65"/>
      <c r="AS30" s="65"/>
      <c r="AT30" s="65"/>
      <c r="AU30" s="65"/>
      <c r="AV30" s="65"/>
    </row>
    <row r="31" spans="1:50" ht="19.5" customHeight="1" x14ac:dyDescent="0.3">
      <c r="B31" s="65"/>
      <c r="C31" s="65"/>
      <c r="D31" s="65"/>
      <c r="G31" s="65"/>
      <c r="I31" s="65"/>
      <c r="L31" s="65"/>
      <c r="M31" s="65"/>
      <c r="N31" s="65"/>
      <c r="O31" s="65"/>
      <c r="P31" s="65"/>
      <c r="Q31" s="65"/>
      <c r="R31" s="65"/>
      <c r="S31" s="117"/>
      <c r="T31" s="117"/>
      <c r="U31" s="65"/>
      <c r="V31" s="65"/>
      <c r="W31" s="65"/>
      <c r="X31" s="65"/>
      <c r="Y31" s="65"/>
      <c r="Z31" s="65"/>
      <c r="AA31" s="65"/>
      <c r="AB31" s="65"/>
      <c r="AM31" s="70"/>
      <c r="AN31" s="70"/>
      <c r="AO31" s="70"/>
      <c r="AP31" s="70"/>
      <c r="AQ31" s="70"/>
      <c r="AR31" s="65"/>
      <c r="AS31" s="65"/>
      <c r="AT31" s="65"/>
      <c r="AU31" s="65"/>
      <c r="AV31" s="65"/>
    </row>
    <row r="32" spans="1:50" ht="19.5" customHeight="1" x14ac:dyDescent="0.3">
      <c r="B32" s="65"/>
      <c r="C32" s="65"/>
      <c r="D32" s="65"/>
      <c r="G32" s="65"/>
      <c r="I32" s="65"/>
      <c r="L32" s="65"/>
      <c r="M32" s="65"/>
      <c r="N32" s="65"/>
      <c r="O32" s="65"/>
      <c r="P32" s="65"/>
      <c r="Q32" s="65"/>
      <c r="R32" s="65"/>
      <c r="S32" s="117"/>
      <c r="T32" s="117"/>
      <c r="U32" s="65"/>
      <c r="V32" s="65"/>
      <c r="W32" s="65"/>
      <c r="X32" s="65"/>
      <c r="Y32" s="65"/>
      <c r="Z32" s="65"/>
      <c r="AA32" s="65"/>
      <c r="AB32" s="65"/>
      <c r="AM32" s="70"/>
      <c r="AN32" s="70"/>
      <c r="AO32" s="70"/>
      <c r="AP32" s="70"/>
      <c r="AQ32" s="70"/>
      <c r="AR32" s="65"/>
      <c r="AS32" s="65"/>
      <c r="AT32" s="65"/>
      <c r="AU32" s="65"/>
      <c r="AV32" s="65"/>
    </row>
    <row r="33" spans="5:43" s="65" customFormat="1" ht="19.5" customHeight="1" x14ac:dyDescent="0.3">
      <c r="E33" s="112"/>
      <c r="F33" s="112"/>
      <c r="H33" s="70"/>
      <c r="J33" s="112"/>
      <c r="K33" s="112"/>
      <c r="S33" s="117"/>
      <c r="T33" s="117"/>
      <c r="AM33" s="70"/>
      <c r="AN33" s="70"/>
      <c r="AO33" s="70"/>
      <c r="AP33" s="70"/>
      <c r="AQ33" s="70"/>
    </row>
    <row r="34" spans="5:43" s="65" customFormat="1" ht="19.5" customHeight="1" x14ac:dyDescent="0.3">
      <c r="E34" s="112"/>
      <c r="F34" s="112"/>
      <c r="H34" s="70"/>
      <c r="J34" s="112"/>
      <c r="K34" s="112"/>
      <c r="S34" s="117"/>
      <c r="T34" s="117"/>
      <c r="AM34" s="70"/>
      <c r="AN34" s="70"/>
      <c r="AO34" s="70"/>
      <c r="AP34" s="70"/>
      <c r="AQ34" s="70"/>
    </row>
    <row r="35" spans="5:43" s="65" customFormat="1" ht="19.5" customHeight="1" x14ac:dyDescent="0.3">
      <c r="E35" s="112"/>
      <c r="F35" s="112"/>
      <c r="H35" s="70"/>
      <c r="J35" s="112"/>
      <c r="K35" s="112"/>
      <c r="S35" s="117"/>
      <c r="T35" s="117"/>
      <c r="AM35" s="70"/>
      <c r="AN35" s="70"/>
      <c r="AO35" s="70"/>
      <c r="AP35" s="70"/>
      <c r="AQ35" s="70"/>
    </row>
  </sheetData>
  <sheetProtection sheet="1" formatCells="0" formatColumns="0" formatRows="0" sort="0" autoFilter="0" pivotTables="0"/>
  <mergeCells count="10">
    <mergeCell ref="AC9:AC13"/>
    <mergeCell ref="B5:D5"/>
    <mergeCell ref="B4:D4"/>
    <mergeCell ref="Q7:T7"/>
    <mergeCell ref="AF5:AJ5"/>
    <mergeCell ref="B1:B2"/>
    <mergeCell ref="U7:W7"/>
    <mergeCell ref="E7:G7"/>
    <mergeCell ref="A1:A2"/>
    <mergeCell ref="J7:L7"/>
  </mergeCells>
  <conditionalFormatting sqref="E9:E28">
    <cfRule type="cellIs" dxfId="31" priority="6" operator="equal">
      <formula>$AE$13</formula>
    </cfRule>
    <cfRule type="cellIs" dxfId="30" priority="7" operator="equal">
      <formula>$AE$12</formula>
    </cfRule>
    <cfRule type="cellIs" dxfId="29" priority="8" operator="equal">
      <formula>$AE$11</formula>
    </cfRule>
    <cfRule type="cellIs" dxfId="28" priority="9" operator="equal">
      <formula>$AE$10</formula>
    </cfRule>
    <cfRule type="cellIs" dxfId="27" priority="10" operator="equal">
      <formula>$AE$9</formula>
    </cfRule>
  </conditionalFormatting>
  <conditionalFormatting sqref="F9:F28">
    <cfRule type="cellIs" dxfId="26" priority="1" operator="equal">
      <formula>$AF$8</formula>
    </cfRule>
    <cfRule type="cellIs" dxfId="25" priority="2" operator="equal">
      <formula>$AG$8</formula>
    </cfRule>
    <cfRule type="cellIs" dxfId="24" priority="3" operator="equal">
      <formula>$AH$8</formula>
    </cfRule>
    <cfRule type="cellIs" dxfId="23" priority="4" operator="equal">
      <formula>$AI$8</formula>
    </cfRule>
    <cfRule type="cellIs" dxfId="22" priority="5" operator="equal">
      <formula>$AJ$8</formula>
    </cfRule>
  </conditionalFormatting>
  <conditionalFormatting sqref="G9:G28">
    <cfRule type="cellIs" dxfId="21" priority="11" operator="equal">
      <formula>$AF$16</formula>
    </cfRule>
    <cfRule type="cellIs" dxfId="20" priority="12" operator="equal">
      <formula>$AF$17</formula>
    </cfRule>
    <cfRule type="cellIs" dxfId="19" priority="13" operator="equal">
      <formula>$AF$18</formula>
    </cfRule>
    <cfRule type="cellIs" dxfId="18" priority="14" operator="equal">
      <formula>$AF$19</formula>
    </cfRule>
  </conditionalFormatting>
  <conditionalFormatting sqref="I9:J28">
    <cfRule type="cellIs" dxfId="17" priority="15" operator="equal">
      <formula>$AE$13</formula>
    </cfRule>
    <cfRule type="cellIs" dxfId="16" priority="16" operator="equal">
      <formula>$AE$12</formula>
    </cfRule>
    <cfRule type="cellIs" dxfId="15" priority="17" operator="equal">
      <formula>$AE$11</formula>
    </cfRule>
    <cfRule type="cellIs" dxfId="14" priority="18" operator="equal">
      <formula>$AE$10</formula>
    </cfRule>
    <cfRule type="cellIs" dxfId="13" priority="19" operator="equal">
      <formula>$AE$9</formula>
    </cfRule>
  </conditionalFormatting>
  <conditionalFormatting sqref="K9:K28">
    <cfRule type="cellIs" dxfId="12" priority="20" operator="equal">
      <formula>$AF$8</formula>
    </cfRule>
    <cfRule type="cellIs" dxfId="11" priority="21" operator="equal">
      <formula>$AG$8</formula>
    </cfRule>
    <cfRule type="cellIs" dxfId="10" priority="22" operator="equal">
      <formula>$AH$8</formula>
    </cfRule>
    <cfRule type="cellIs" dxfId="9" priority="23" operator="equal">
      <formula>$AI$8</formula>
    </cfRule>
    <cfRule type="cellIs" dxfId="8" priority="24" operator="equal">
      <formula>$AJ$8</formula>
    </cfRule>
  </conditionalFormatting>
  <conditionalFormatting sqref="L9:L28">
    <cfRule type="cellIs" dxfId="7" priority="30" operator="equal">
      <formula>$AF$16</formula>
    </cfRule>
    <cfRule type="cellIs" dxfId="6" priority="31" operator="equal">
      <formula>$AF$17</formula>
    </cfRule>
    <cfRule type="cellIs" dxfId="5" priority="32" operator="equal">
      <formula>$AF$18</formula>
    </cfRule>
    <cfRule type="cellIs" dxfId="4" priority="33" operator="equal">
      <formula>$AF$19</formula>
    </cfRule>
  </conditionalFormatting>
  <dataValidations count="4">
    <dataValidation type="list" allowBlank="1" showInputMessage="1" showErrorMessage="1" sqref="JP9:JV16" xr:uid="{00000000-0002-0000-0800-000000000000}">
      <formula1>#REF!</formula1>
    </dataValidation>
    <dataValidation allowBlank="1" showInputMessage="1" showErrorMessage="1" prompt="La probabilidad se encuentra determinada por una escala de 1 a 3, siendo 1 la menor probabilidad de ocurrencia del riesgo y 3 la mayor probabilidad de  ocurrencia." sqref="JO8" xr:uid="{00000000-0002-0000-0800-000001000000}"/>
    <dataValidation allowBlank="1" showInputMessage="1" showErrorMessage="1" prompt="Es la materialización del riesgo y las consecuencias de su aparición. Su escala es: 5 bajo impacto, 10 medio, 20 alto impacto._x000a_" sqref="JP8:JV8" xr:uid="{00000000-0002-0000-0800-000002000000}"/>
    <dataValidation type="list" allowBlank="1" showInputMessage="1" showErrorMessage="1" sqref="O9:O28" xr:uid="{00000000-0002-0000-0800-000003000000}">
      <formula1>INDIRECT($N9)</formula1>
    </dataValidation>
  </dataValidations>
  <printOptions horizontalCentered="1" verticalCentered="1"/>
  <pageMargins left="0.31496062992125978" right="0.27559055118110237" top="0.23622047244094491" bottom="0.15748031496062989" header="0" footer="0"/>
  <pageSetup paperSize="5" scale="28" fitToHeight="0" orientation="landscape"/>
  <headerFooter alignWithMargins="0">
    <oddFooter>&amp;LMatriz de propiedad y autoría de: Olga Yaneth Aragón Sánchez</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L21"/>
  <sheetViews>
    <sheetView showGridLines="0" zoomScale="90" zoomScaleNormal="90" workbookViewId="0">
      <selection activeCell="G22" sqref="G22"/>
    </sheetView>
  </sheetViews>
  <sheetFormatPr baseColWidth="10" defaultColWidth="0" defaultRowHeight="14.4" zeroHeight="1" x14ac:dyDescent="0.3"/>
  <cols>
    <col min="1" max="1" width="26.44140625" customWidth="1"/>
    <col min="2" max="2" width="29.44140625" customWidth="1"/>
    <col min="3" max="3" width="10.88671875" customWidth="1"/>
    <col min="4" max="4" width="27.44140625" customWidth="1"/>
    <col min="5" max="5" width="10.88671875" customWidth="1"/>
    <col min="6" max="6" width="14.44140625" customWidth="1"/>
    <col min="7" max="12" width="10.88671875" customWidth="1"/>
    <col min="13" max="14" width="10.88671875" hidden="1" customWidth="1"/>
    <col min="15" max="16384" width="10.88671875" hidden="1"/>
  </cols>
  <sheetData>
    <row r="1" spans="1:11" s="3" customFormat="1" ht="37.5" customHeight="1" x14ac:dyDescent="0.3">
      <c r="A1" s="440"/>
      <c r="B1" s="440" t="str">
        <f>+'2 CONTEXTO E IDENTIFICACIÓN'!A1</f>
        <v>MAPA DE RIESGOS</v>
      </c>
      <c r="C1" s="446"/>
      <c r="D1" s="369"/>
      <c r="F1" s="199" t="str">
        <f>+'2 CONTEXTO E IDENTIFICACIÓN'!$I$4</f>
        <v xml:space="preserve">Elaboración </v>
      </c>
      <c r="G1" s="213">
        <f>'2 CONTEXTO E IDENTIFICACIÓN'!J4</f>
        <v>46259</v>
      </c>
      <c r="H1" s="13"/>
      <c r="I1" s="13"/>
    </row>
    <row r="2" spans="1:11" s="3" customFormat="1" ht="37.5" customHeight="1" x14ac:dyDescent="0.25">
      <c r="A2" s="366"/>
      <c r="B2" s="366"/>
      <c r="C2" s="37" t="str">
        <f>+'2 CONTEXTO E IDENTIFICACIÓN'!A2</f>
        <v>VERSIÓN:</v>
      </c>
      <c r="D2" s="37">
        <f>'2 CONTEXTO E IDENTIFICACIÓN'!B2</f>
        <v>1</v>
      </c>
      <c r="F2" s="202" t="str">
        <f>+'2 CONTEXTO E IDENTIFICACIÓN'!$E$5</f>
        <v xml:space="preserve">Vigencia: </v>
      </c>
      <c r="G2" s="200">
        <f>'2 CONTEXTO E IDENTIFICACIÓN'!G5</f>
        <v>46266</v>
      </c>
      <c r="H2" s="201" t="s">
        <v>102</v>
      </c>
      <c r="I2" s="198">
        <f>'2 CONTEXTO E IDENTIFICACIÓN'!J5</f>
        <v>46387</v>
      </c>
    </row>
    <row r="3" spans="1:11" s="3" customFormat="1" ht="8.4" customHeight="1" x14ac:dyDescent="0.25">
      <c r="A3" s="15"/>
      <c r="B3" s="15"/>
      <c r="C3" s="15"/>
      <c r="D3" s="39"/>
      <c r="F3" s="43"/>
    </row>
    <row r="4" spans="1:11" s="4" customFormat="1" ht="14.4" customHeight="1" x14ac:dyDescent="0.3">
      <c r="A4" s="20" t="s">
        <v>93</v>
      </c>
      <c r="B4" s="374" t="str">
        <f>'2 CONTEXTO E IDENTIFICACIÓN'!B4</f>
        <v>Unidad Administrativa Especial de Organizaciones Solidarias</v>
      </c>
      <c r="C4" s="368"/>
      <c r="D4" s="369"/>
      <c r="E4" s="119"/>
      <c r="F4" s="120"/>
    </row>
    <row r="5" spans="1:11" ht="15" customHeight="1" thickBot="1" x14ac:dyDescent="0.35">
      <c r="A5" s="20" t="s">
        <v>95</v>
      </c>
      <c r="B5" s="374" t="str">
        <f>'2 CONTEXTO E IDENTIFICACIÓN'!F4</f>
        <v>Fomento de la Asociatividad Solidaria</v>
      </c>
      <c r="C5" s="368"/>
      <c r="D5" s="369"/>
    </row>
    <row r="6" spans="1:11" ht="15" customHeight="1" thickBot="1" x14ac:dyDescent="0.35">
      <c r="A6" s="482" t="s">
        <v>400</v>
      </c>
      <c r="B6" s="442"/>
      <c r="C6" s="442"/>
      <c r="D6" s="442"/>
      <c r="E6" s="442"/>
      <c r="F6" s="442"/>
      <c r="G6" s="442"/>
      <c r="H6" s="442"/>
      <c r="I6" s="442"/>
      <c r="J6" s="442"/>
      <c r="K6" s="443"/>
    </row>
    <row r="7" spans="1:11" ht="6" customHeight="1" thickBot="1" x14ac:dyDescent="0.35">
      <c r="A7" s="482"/>
      <c r="B7" s="442"/>
      <c r="C7" s="442"/>
      <c r="D7" s="442"/>
      <c r="E7" s="442"/>
      <c r="F7" s="442"/>
      <c r="G7" s="442"/>
      <c r="H7" s="442"/>
      <c r="I7" s="442"/>
      <c r="J7" s="442"/>
      <c r="K7" s="443"/>
    </row>
    <row r="8" spans="1:11" ht="34.5" customHeight="1" x14ac:dyDescent="0.3">
      <c r="A8" s="486" t="s">
        <v>401</v>
      </c>
      <c r="B8" s="478"/>
      <c r="C8" s="478"/>
      <c r="D8" s="478"/>
      <c r="E8" s="478"/>
      <c r="F8" s="478"/>
      <c r="G8" s="478"/>
      <c r="H8" s="478"/>
      <c r="I8" s="478"/>
      <c r="J8" s="478"/>
      <c r="K8" s="479"/>
    </row>
    <row r="9" spans="1:11" ht="18.75" customHeight="1" x14ac:dyDescent="0.3">
      <c r="A9" s="489" t="s">
        <v>402</v>
      </c>
      <c r="B9" s="488"/>
      <c r="C9" s="488"/>
      <c r="D9" s="488"/>
      <c r="E9" s="488"/>
      <c r="F9" s="488"/>
      <c r="G9" s="488"/>
      <c r="H9" s="488"/>
      <c r="I9" s="488"/>
      <c r="J9" s="488"/>
      <c r="K9" s="405"/>
    </row>
    <row r="10" spans="1:11" ht="34.5" customHeight="1" x14ac:dyDescent="0.3">
      <c r="A10" s="487" t="s">
        <v>403</v>
      </c>
      <c r="B10" s="488"/>
      <c r="C10" s="488"/>
      <c r="D10" s="488"/>
      <c r="E10" s="488"/>
      <c r="F10" s="488"/>
      <c r="G10" s="488"/>
      <c r="H10" s="488"/>
      <c r="I10" s="488"/>
      <c r="J10" s="488"/>
      <c r="K10" s="405"/>
    </row>
    <row r="11" spans="1:11" ht="50.25" customHeight="1" thickBot="1" x14ac:dyDescent="0.35">
      <c r="A11" s="483" t="s">
        <v>404</v>
      </c>
      <c r="B11" s="484"/>
      <c r="C11" s="484"/>
      <c r="D11" s="484"/>
      <c r="E11" s="484"/>
      <c r="F11" s="484"/>
      <c r="G11" s="484"/>
      <c r="H11" s="484"/>
      <c r="I11" s="484"/>
      <c r="J11" s="484"/>
      <c r="K11" s="485"/>
    </row>
    <row r="12" spans="1:11" x14ac:dyDescent="0.3">
      <c r="A12" s="121"/>
      <c r="B12" s="121"/>
      <c r="C12" s="121"/>
      <c r="D12" s="121"/>
      <c r="E12" s="121"/>
      <c r="F12" s="121"/>
      <c r="G12" s="121"/>
      <c r="H12" s="121"/>
      <c r="I12" s="121"/>
      <c r="J12" s="121"/>
      <c r="K12" s="121"/>
    </row>
    <row r="13" spans="1:11" s="123" customFormat="1" ht="39.6" customHeight="1" x14ac:dyDescent="0.3">
      <c r="A13" s="122"/>
      <c r="B13" s="481" t="s">
        <v>405</v>
      </c>
      <c r="C13" s="369"/>
      <c r="D13" s="481" t="s">
        <v>406</v>
      </c>
      <c r="E13" s="369"/>
      <c r="G13" s="360" t="s">
        <v>309</v>
      </c>
    </row>
    <row r="14" spans="1:11" x14ac:dyDescent="0.3">
      <c r="A14" s="124" t="s">
        <v>407</v>
      </c>
      <c r="B14" s="125">
        <f>+COUNTIF('8 MAPA RIESGOS'!$G$9:$G$28,G14)</f>
        <v>1</v>
      </c>
      <c r="C14" s="126">
        <f>+B14/$B$18</f>
        <v>0.25</v>
      </c>
      <c r="D14" s="125">
        <f>+COUNTIF('8 MAPA RIESGOS'!$L$9:$L$28,G14)</f>
        <v>1</v>
      </c>
      <c r="E14" s="126">
        <f>+D14/$D$18</f>
        <v>0.25</v>
      </c>
      <c r="G14" s="101" t="s">
        <v>307</v>
      </c>
    </row>
    <row r="15" spans="1:11" x14ac:dyDescent="0.3">
      <c r="A15" s="124" t="s">
        <v>408</v>
      </c>
      <c r="B15" s="125">
        <f>+COUNTIF('8 MAPA RIESGOS'!$G$9:$G$28,G15)</f>
        <v>3</v>
      </c>
      <c r="C15" s="126">
        <f>+B15/$B$18</f>
        <v>0.75</v>
      </c>
      <c r="D15" s="125">
        <f>+COUNTIF('8 MAPA RIESGOS'!$L$9:$L$28,G15)</f>
        <v>2</v>
      </c>
      <c r="E15" s="126">
        <f>+D15/$D$18</f>
        <v>0.5</v>
      </c>
      <c r="G15" s="84" t="s">
        <v>306</v>
      </c>
    </row>
    <row r="16" spans="1:11" x14ac:dyDescent="0.3">
      <c r="A16" s="124" t="s">
        <v>409</v>
      </c>
      <c r="B16" s="125">
        <f>+COUNTIF('8 MAPA RIESGOS'!$G$9:$G$28,G16)</f>
        <v>0</v>
      </c>
      <c r="C16" s="126">
        <f>+B16/$B$18</f>
        <v>0</v>
      </c>
      <c r="D16" s="125">
        <f>+COUNTIF('8 MAPA RIESGOS'!$L$9:$L$28,G16)</f>
        <v>1</v>
      </c>
      <c r="E16" s="126">
        <f>+D16/$D$18</f>
        <v>0.25</v>
      </c>
      <c r="G16" s="88" t="s">
        <v>292</v>
      </c>
    </row>
    <row r="17" spans="1:7" x14ac:dyDescent="0.3">
      <c r="A17" s="124" t="s">
        <v>410</v>
      </c>
      <c r="B17" s="125">
        <f>+COUNTIF('8 MAPA RIESGOS'!$G$9:$G$28,G17)</f>
        <v>0</v>
      </c>
      <c r="C17" s="126">
        <f>+B17/$B$18</f>
        <v>0</v>
      </c>
      <c r="D17" s="125">
        <f>+COUNTIF('8 MAPA RIESGOS'!$L$9:$L$28,G17)</f>
        <v>0</v>
      </c>
      <c r="E17" s="126">
        <f>+D17/$D$18</f>
        <v>0</v>
      </c>
      <c r="G17" s="92" t="s">
        <v>308</v>
      </c>
    </row>
    <row r="18" spans="1:7" x14ac:dyDescent="0.3">
      <c r="A18" s="124" t="s">
        <v>411</v>
      </c>
      <c r="B18" s="125">
        <f>+SUM(B14:B17)</f>
        <v>4</v>
      </c>
      <c r="C18" s="126">
        <f>+B18/$B$18</f>
        <v>1</v>
      </c>
      <c r="D18" s="125">
        <f>+SUM(D14:D17)</f>
        <v>4</v>
      </c>
      <c r="E18" s="126">
        <f>+D18/$D$18</f>
        <v>1</v>
      </c>
    </row>
    <row r="20" spans="1:7" s="127" customFormat="1" x14ac:dyDescent="0.3">
      <c r="B20" s="128" t="s">
        <v>405</v>
      </c>
      <c r="D20" s="128" t="s">
        <v>406</v>
      </c>
    </row>
    <row r="21" spans="1:7" s="127" customFormat="1" ht="41.4" customHeight="1" x14ac:dyDescent="0.3">
      <c r="B21" s="129" t="str">
        <f>+IF((B14/B18)&gt;=0.2,G14,+IF(((B14/B18)+(B15/B18))&gt;=0.3,G15,+IF(((B14/B18)+(B15/B18)+(B16/B18))&gt;=0.4,G16,+IF((B14/B18)+(B15/B18)+(B16/B18)+(B17/B18)&gt;=0.5,G17,""))))</f>
        <v>Extremo</v>
      </c>
      <c r="D21" s="129" t="str">
        <f>+IF((D14/D18)&gt;=0.2,G14,+IF(((D14/D18)+(D15/D18))&gt;=0.3,G15,+IF(((D14/D18)+(D15/D18)+(D16/D18))&gt;=0.4,G16,+IF((D14/D18)+(D15/D18)+(D16/D18)+(D17/D18)&gt;=0.5,G17,""))))</f>
        <v>Extremo</v>
      </c>
    </row>
  </sheetData>
  <sheetProtection sheet="1" formatCells="0" formatColumns="0" formatRows="0"/>
  <mergeCells count="13">
    <mergeCell ref="B13:C13"/>
    <mergeCell ref="A6:K6"/>
    <mergeCell ref="B5:D5"/>
    <mergeCell ref="C1:D1"/>
    <mergeCell ref="D13:E13"/>
    <mergeCell ref="A7:K7"/>
    <mergeCell ref="B4:D4"/>
    <mergeCell ref="A11:K11"/>
    <mergeCell ref="A8:K8"/>
    <mergeCell ref="A10:K10"/>
    <mergeCell ref="B1:B2"/>
    <mergeCell ref="A9:K9"/>
    <mergeCell ref="A1:A2"/>
  </mergeCells>
  <conditionalFormatting sqref="B21:D21">
    <cfRule type="containsText" dxfId="3" priority="1" operator="containsText" text="Bajo">
      <formula>NOT(ISERROR(SEARCH("Bajo",B21)))</formula>
    </cfRule>
    <cfRule type="containsText" dxfId="2" priority="2" operator="containsText" text="Moderado">
      <formula>NOT(ISERROR(SEARCH("Moderado",B21)))</formula>
    </cfRule>
    <cfRule type="containsText" dxfId="1" priority="3" operator="containsText" text="Alto">
      <formula>NOT(ISERROR(SEARCH("Alto",B21)))</formula>
    </cfRule>
    <cfRule type="containsText" dxfId="0" priority="4" operator="containsText" text="Extremo">
      <formula>NOT(ISERROR(SEARCH("Extremo",B21)))</formula>
    </cfRule>
  </conditionalFormatting>
  <pageMargins left="0.7" right="0.7" top="0.75" bottom="0.75" header="0.3" footer="0.3"/>
  <pageSetup orientation="portrai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5"/>
  <dimension ref="A1:D20"/>
  <sheetViews>
    <sheetView view="pageBreakPreview" zoomScaleNormal="100" zoomScaleSheetLayoutView="100" workbookViewId="0">
      <selection activeCell="B4" sqref="B4:D4"/>
    </sheetView>
  </sheetViews>
  <sheetFormatPr baseColWidth="10" defaultColWidth="11.44140625" defaultRowHeight="14.4" x14ac:dyDescent="0.3"/>
  <cols>
    <col min="1" max="1" width="17.44140625" style="259" customWidth="1"/>
    <col min="2" max="2" width="23.44140625" customWidth="1"/>
    <col min="3" max="3" width="12.44140625" customWidth="1"/>
    <col min="4" max="4" width="16.44140625" customWidth="1"/>
    <col min="257" max="257" width="17.44140625" customWidth="1"/>
    <col min="258" max="258" width="23.44140625" customWidth="1"/>
    <col min="260" max="260" width="12.44140625" customWidth="1"/>
    <col min="513" max="513" width="17.44140625" customWidth="1"/>
    <col min="514" max="514" width="23.44140625" customWidth="1"/>
    <col min="516" max="516" width="12.44140625" customWidth="1"/>
    <col min="769" max="769" width="17.44140625" customWidth="1"/>
    <col min="770" max="770" width="23.44140625" customWidth="1"/>
    <col min="772" max="772" width="12.44140625" customWidth="1"/>
    <col min="1025" max="1025" width="17.44140625" customWidth="1"/>
    <col min="1026" max="1026" width="23.44140625" customWidth="1"/>
    <col min="1028" max="1028" width="12.44140625" customWidth="1"/>
    <col min="1281" max="1281" width="17.44140625" customWidth="1"/>
    <col min="1282" max="1282" width="23.44140625" customWidth="1"/>
    <col min="1284" max="1284" width="12.44140625" customWidth="1"/>
    <col min="1537" max="1537" width="17.44140625" customWidth="1"/>
    <col min="1538" max="1538" width="23.44140625" customWidth="1"/>
    <col min="1540" max="1540" width="12.44140625" customWidth="1"/>
    <col min="1793" max="1793" width="17.44140625" customWidth="1"/>
    <col min="1794" max="1794" width="23.44140625" customWidth="1"/>
    <col min="1796" max="1796" width="12.44140625" customWidth="1"/>
    <col min="2049" max="2049" width="17.44140625" customWidth="1"/>
    <col min="2050" max="2050" width="23.44140625" customWidth="1"/>
    <col min="2052" max="2052" width="12.44140625" customWidth="1"/>
    <col min="2305" max="2305" width="17.44140625" customWidth="1"/>
    <col min="2306" max="2306" width="23.44140625" customWidth="1"/>
    <col min="2308" max="2308" width="12.44140625" customWidth="1"/>
    <col min="2561" max="2561" width="17.44140625" customWidth="1"/>
    <col min="2562" max="2562" width="23.44140625" customWidth="1"/>
    <col min="2564" max="2564" width="12.44140625" customWidth="1"/>
    <col min="2817" max="2817" width="17.44140625" customWidth="1"/>
    <col min="2818" max="2818" width="23.44140625" customWidth="1"/>
    <col min="2820" max="2820" width="12.44140625" customWidth="1"/>
    <col min="3073" max="3073" width="17.44140625" customWidth="1"/>
    <col min="3074" max="3074" width="23.44140625" customWidth="1"/>
    <col min="3076" max="3076" width="12.44140625" customWidth="1"/>
    <col min="3329" max="3329" width="17.44140625" customWidth="1"/>
    <col min="3330" max="3330" width="23.44140625" customWidth="1"/>
    <col min="3332" max="3332" width="12.44140625" customWidth="1"/>
    <col min="3585" max="3585" width="17.44140625" customWidth="1"/>
    <col min="3586" max="3586" width="23.44140625" customWidth="1"/>
    <col min="3588" max="3588" width="12.44140625" customWidth="1"/>
    <col min="3841" max="3841" width="17.44140625" customWidth="1"/>
    <col min="3842" max="3842" width="23.44140625" customWidth="1"/>
    <col min="3844" max="3844" width="12.44140625" customWidth="1"/>
    <col min="4097" max="4097" width="17.44140625" customWidth="1"/>
    <col min="4098" max="4098" width="23.44140625" customWidth="1"/>
    <col min="4100" max="4100" width="12.44140625" customWidth="1"/>
    <col min="4353" max="4353" width="17.44140625" customWidth="1"/>
    <col min="4354" max="4354" width="23.44140625" customWidth="1"/>
    <col min="4356" max="4356" width="12.44140625" customWidth="1"/>
    <col min="4609" max="4609" width="17.44140625" customWidth="1"/>
    <col min="4610" max="4610" width="23.44140625" customWidth="1"/>
    <col min="4612" max="4612" width="12.44140625" customWidth="1"/>
    <col min="4865" max="4865" width="17.44140625" customWidth="1"/>
    <col min="4866" max="4866" width="23.44140625" customWidth="1"/>
    <col min="4868" max="4868" width="12.44140625" customWidth="1"/>
    <col min="5121" max="5121" width="17.44140625" customWidth="1"/>
    <col min="5122" max="5122" width="23.44140625" customWidth="1"/>
    <col min="5124" max="5124" width="12.44140625" customWidth="1"/>
    <col min="5377" max="5377" width="17.44140625" customWidth="1"/>
    <col min="5378" max="5378" width="23.44140625" customWidth="1"/>
    <col min="5380" max="5380" width="12.44140625" customWidth="1"/>
    <col min="5633" max="5633" width="17.44140625" customWidth="1"/>
    <col min="5634" max="5634" width="23.44140625" customWidth="1"/>
    <col min="5636" max="5636" width="12.44140625" customWidth="1"/>
    <col min="5889" max="5889" width="17.44140625" customWidth="1"/>
    <col min="5890" max="5890" width="23.44140625" customWidth="1"/>
    <col min="5892" max="5892" width="12.44140625" customWidth="1"/>
    <col min="6145" max="6145" width="17.44140625" customWidth="1"/>
    <col min="6146" max="6146" width="23.44140625" customWidth="1"/>
    <col min="6148" max="6148" width="12.44140625" customWidth="1"/>
    <col min="6401" max="6401" width="17.44140625" customWidth="1"/>
    <col min="6402" max="6402" width="23.44140625" customWidth="1"/>
    <col min="6404" max="6404" width="12.44140625" customWidth="1"/>
    <col min="6657" max="6657" width="17.44140625" customWidth="1"/>
    <col min="6658" max="6658" width="23.44140625" customWidth="1"/>
    <col min="6660" max="6660" width="12.44140625" customWidth="1"/>
    <col min="6913" max="6913" width="17.44140625" customWidth="1"/>
    <col min="6914" max="6914" width="23.44140625" customWidth="1"/>
    <col min="6916" max="6916" width="12.44140625" customWidth="1"/>
    <col min="7169" max="7169" width="17.44140625" customWidth="1"/>
    <col min="7170" max="7170" width="23.44140625" customWidth="1"/>
    <col min="7172" max="7172" width="12.44140625" customWidth="1"/>
    <col min="7425" max="7425" width="17.44140625" customWidth="1"/>
    <col min="7426" max="7426" width="23.44140625" customWidth="1"/>
    <col min="7428" max="7428" width="12.44140625" customWidth="1"/>
    <col min="7681" max="7681" width="17.44140625" customWidth="1"/>
    <col min="7682" max="7682" width="23.44140625" customWidth="1"/>
    <col min="7684" max="7684" width="12.44140625" customWidth="1"/>
    <col min="7937" max="7937" width="17.44140625" customWidth="1"/>
    <col min="7938" max="7938" width="23.44140625" customWidth="1"/>
    <col min="7940" max="7940" width="12.44140625" customWidth="1"/>
    <col min="8193" max="8193" width="17.44140625" customWidth="1"/>
    <col min="8194" max="8194" width="23.44140625" customWidth="1"/>
    <col min="8196" max="8196" width="12.44140625" customWidth="1"/>
    <col min="8449" max="8449" width="17.44140625" customWidth="1"/>
    <col min="8450" max="8450" width="23.44140625" customWidth="1"/>
    <col min="8452" max="8452" width="12.44140625" customWidth="1"/>
    <col min="8705" max="8705" width="17.44140625" customWidth="1"/>
    <col min="8706" max="8706" width="23.44140625" customWidth="1"/>
    <col min="8708" max="8708" width="12.44140625" customWidth="1"/>
    <col min="8961" max="8961" width="17.44140625" customWidth="1"/>
    <col min="8962" max="8962" width="23.44140625" customWidth="1"/>
    <col min="8964" max="8964" width="12.44140625" customWidth="1"/>
    <col min="9217" max="9217" width="17.44140625" customWidth="1"/>
    <col min="9218" max="9218" width="23.44140625" customWidth="1"/>
    <col min="9220" max="9220" width="12.44140625" customWidth="1"/>
    <col min="9473" max="9473" width="17.44140625" customWidth="1"/>
    <col min="9474" max="9474" width="23.44140625" customWidth="1"/>
    <col min="9476" max="9476" width="12.44140625" customWidth="1"/>
    <col min="9729" max="9729" width="17.44140625" customWidth="1"/>
    <col min="9730" max="9730" width="23.44140625" customWidth="1"/>
    <col min="9732" max="9732" width="12.44140625" customWidth="1"/>
    <col min="9985" max="9985" width="17.44140625" customWidth="1"/>
    <col min="9986" max="9986" width="23.44140625" customWidth="1"/>
    <col min="9988" max="9988" width="12.44140625" customWidth="1"/>
    <col min="10241" max="10241" width="17.44140625" customWidth="1"/>
    <col min="10242" max="10242" width="23.44140625" customWidth="1"/>
    <col min="10244" max="10244" width="12.44140625" customWidth="1"/>
    <col min="10497" max="10497" width="17.44140625" customWidth="1"/>
    <col min="10498" max="10498" width="23.44140625" customWidth="1"/>
    <col min="10500" max="10500" width="12.44140625" customWidth="1"/>
    <col min="10753" max="10753" width="17.44140625" customWidth="1"/>
    <col min="10754" max="10754" width="23.44140625" customWidth="1"/>
    <col min="10756" max="10756" width="12.44140625" customWidth="1"/>
    <col min="11009" max="11009" width="17.44140625" customWidth="1"/>
    <col min="11010" max="11010" width="23.44140625" customWidth="1"/>
    <col min="11012" max="11012" width="12.44140625" customWidth="1"/>
    <col min="11265" max="11265" width="17.44140625" customWidth="1"/>
    <col min="11266" max="11266" width="23.44140625" customWidth="1"/>
    <col min="11268" max="11268" width="12.44140625" customWidth="1"/>
    <col min="11521" max="11521" width="17.44140625" customWidth="1"/>
    <col min="11522" max="11522" width="23.44140625" customWidth="1"/>
    <col min="11524" max="11524" width="12.44140625" customWidth="1"/>
    <col min="11777" max="11777" width="17.44140625" customWidth="1"/>
    <col min="11778" max="11778" width="23.44140625" customWidth="1"/>
    <col min="11780" max="11780" width="12.44140625" customWidth="1"/>
    <col min="12033" max="12033" width="17.44140625" customWidth="1"/>
    <col min="12034" max="12034" width="23.44140625" customWidth="1"/>
    <col min="12036" max="12036" width="12.44140625" customWidth="1"/>
    <col min="12289" max="12289" width="17.44140625" customWidth="1"/>
    <col min="12290" max="12290" width="23.44140625" customWidth="1"/>
    <col min="12292" max="12292" width="12.44140625" customWidth="1"/>
    <col min="12545" max="12545" width="17.44140625" customWidth="1"/>
    <col min="12546" max="12546" width="23.44140625" customWidth="1"/>
    <col min="12548" max="12548" width="12.44140625" customWidth="1"/>
    <col min="12801" max="12801" width="17.44140625" customWidth="1"/>
    <col min="12802" max="12802" width="23.44140625" customWidth="1"/>
    <col min="12804" max="12804" width="12.44140625" customWidth="1"/>
    <col min="13057" max="13057" width="17.44140625" customWidth="1"/>
    <col min="13058" max="13058" width="23.44140625" customWidth="1"/>
    <col min="13060" max="13060" width="12.44140625" customWidth="1"/>
    <col min="13313" max="13313" width="17.44140625" customWidth="1"/>
    <col min="13314" max="13314" width="23.44140625" customWidth="1"/>
    <col min="13316" max="13316" width="12.44140625" customWidth="1"/>
    <col min="13569" max="13569" width="17.44140625" customWidth="1"/>
    <col min="13570" max="13570" width="23.44140625" customWidth="1"/>
    <col min="13572" max="13572" width="12.44140625" customWidth="1"/>
    <col min="13825" max="13825" width="17.44140625" customWidth="1"/>
    <col min="13826" max="13826" width="23.44140625" customWidth="1"/>
    <col min="13828" max="13828" width="12.44140625" customWidth="1"/>
    <col min="14081" max="14081" width="17.44140625" customWidth="1"/>
    <col min="14082" max="14082" width="23.44140625" customWidth="1"/>
    <col min="14084" max="14084" width="12.44140625" customWidth="1"/>
    <col min="14337" max="14337" width="17.44140625" customWidth="1"/>
    <col min="14338" max="14338" width="23.44140625" customWidth="1"/>
    <col min="14340" max="14340" width="12.44140625" customWidth="1"/>
    <col min="14593" max="14593" width="17.44140625" customWidth="1"/>
    <col min="14594" max="14594" width="23.44140625" customWidth="1"/>
    <col min="14596" max="14596" width="12.44140625" customWidth="1"/>
    <col min="14849" max="14849" width="17.44140625" customWidth="1"/>
    <col min="14850" max="14850" width="23.44140625" customWidth="1"/>
    <col min="14852" max="14852" width="12.44140625" customWidth="1"/>
    <col min="15105" max="15105" width="17.44140625" customWidth="1"/>
    <col min="15106" max="15106" width="23.44140625" customWidth="1"/>
    <col min="15108" max="15108" width="12.44140625" customWidth="1"/>
    <col min="15361" max="15361" width="17.44140625" customWidth="1"/>
    <col min="15362" max="15362" width="23.44140625" customWidth="1"/>
    <col min="15364" max="15364" width="12.44140625" customWidth="1"/>
    <col min="15617" max="15617" width="17.44140625" customWidth="1"/>
    <col min="15618" max="15618" width="23.44140625" customWidth="1"/>
    <col min="15620" max="15620" width="12.44140625" customWidth="1"/>
    <col min="15873" max="15873" width="17.44140625" customWidth="1"/>
    <col min="15874" max="15874" width="23.44140625" customWidth="1"/>
    <col min="15876" max="15876" width="12.44140625" customWidth="1"/>
    <col min="16129" max="16129" width="17.44140625" customWidth="1"/>
    <col min="16130" max="16130" width="23.44140625" customWidth="1"/>
    <col min="16132" max="16132" width="12.44140625" customWidth="1"/>
  </cols>
  <sheetData>
    <row r="1" spans="1:4" ht="36.75" customHeight="1" x14ac:dyDescent="0.3">
      <c r="A1" s="491"/>
      <c r="B1" s="440" t="str">
        <f>+'2 CONTEXTO E IDENTIFICACIÓN'!A1</f>
        <v>MAPA DE RIESGOS</v>
      </c>
      <c r="C1" s="446" t="s">
        <v>96</v>
      </c>
      <c r="D1" s="369"/>
    </row>
    <row r="2" spans="1:4" ht="36.75" customHeight="1" x14ac:dyDescent="0.3">
      <c r="A2" s="492"/>
      <c r="B2" s="366"/>
      <c r="C2" s="37" t="str">
        <f>+'2 CONTEXTO E IDENTIFICACIÓN'!A2</f>
        <v>VERSIÓN:</v>
      </c>
      <c r="D2" s="136">
        <f>'2 CONTEXTO E IDENTIFICACIÓN'!B2</f>
        <v>1</v>
      </c>
    </row>
    <row r="3" spans="1:4" s="193" customFormat="1" x14ac:dyDescent="0.3">
      <c r="A3" s="255" t="s">
        <v>412</v>
      </c>
      <c r="B3" s="493" t="s">
        <v>413</v>
      </c>
      <c r="C3" s="368"/>
      <c r="D3" s="369"/>
    </row>
    <row r="4" spans="1:4" ht="63.15" customHeight="1" x14ac:dyDescent="0.3">
      <c r="A4" s="256">
        <v>46265</v>
      </c>
      <c r="B4" s="495" t="s">
        <v>422</v>
      </c>
      <c r="C4" s="425"/>
      <c r="D4" s="426"/>
    </row>
    <row r="5" spans="1:4" s="194" customFormat="1" x14ac:dyDescent="0.3">
      <c r="A5" s="257"/>
      <c r="B5" s="494"/>
      <c r="C5" s="425"/>
      <c r="D5" s="426"/>
    </row>
    <row r="6" spans="1:4" x14ac:dyDescent="0.3">
      <c r="A6" s="257"/>
      <c r="B6" s="490"/>
      <c r="C6" s="425"/>
      <c r="D6" s="426"/>
    </row>
    <row r="7" spans="1:4" x14ac:dyDescent="0.3">
      <c r="A7" s="258"/>
      <c r="B7" s="195"/>
      <c r="C7" s="195"/>
      <c r="D7" s="195"/>
    </row>
    <row r="8" spans="1:4" x14ac:dyDescent="0.3">
      <c r="A8" s="258"/>
      <c r="B8" s="195"/>
      <c r="C8" s="195"/>
      <c r="D8" s="195"/>
    </row>
    <row r="9" spans="1:4" x14ac:dyDescent="0.3">
      <c r="A9" s="258"/>
      <c r="B9" s="195"/>
      <c r="C9" s="195"/>
      <c r="D9" s="195"/>
    </row>
    <row r="10" spans="1:4" x14ac:dyDescent="0.3">
      <c r="A10" s="258"/>
      <c r="B10" s="195"/>
      <c r="C10" s="195"/>
      <c r="D10" s="195"/>
    </row>
    <row r="11" spans="1:4" x14ac:dyDescent="0.3">
      <c r="A11" s="258"/>
      <c r="B11" s="195"/>
      <c r="C11" s="195"/>
      <c r="D11" s="195"/>
    </row>
    <row r="12" spans="1:4" x14ac:dyDescent="0.3">
      <c r="A12" s="258"/>
      <c r="B12" s="195"/>
      <c r="C12" s="195"/>
      <c r="D12" s="195"/>
    </row>
    <row r="13" spans="1:4" x14ac:dyDescent="0.3">
      <c r="A13" s="258"/>
      <c r="B13" s="195"/>
      <c r="C13" s="195"/>
      <c r="D13" s="195"/>
    </row>
    <row r="14" spans="1:4" x14ac:dyDescent="0.3">
      <c r="A14" s="258"/>
      <c r="B14" s="195"/>
      <c r="C14" s="195"/>
      <c r="D14" s="195"/>
    </row>
    <row r="15" spans="1:4" x14ac:dyDescent="0.3">
      <c r="A15" s="258"/>
      <c r="B15" s="195"/>
      <c r="C15" s="195"/>
      <c r="D15" s="195"/>
    </row>
    <row r="16" spans="1:4" x14ac:dyDescent="0.3">
      <c r="A16" s="258"/>
      <c r="B16" s="195"/>
      <c r="C16" s="195"/>
      <c r="D16" s="195"/>
    </row>
    <row r="17" spans="1:4" x14ac:dyDescent="0.3">
      <c r="A17" s="258"/>
      <c r="B17" s="195"/>
      <c r="C17" s="195"/>
      <c r="D17" s="195"/>
    </row>
    <row r="18" spans="1:4" x14ac:dyDescent="0.3">
      <c r="A18" s="258"/>
      <c r="B18" s="195"/>
      <c r="C18" s="195"/>
      <c r="D18" s="195"/>
    </row>
    <row r="19" spans="1:4" x14ac:dyDescent="0.3">
      <c r="A19" s="258"/>
      <c r="B19" s="195"/>
      <c r="C19" s="195"/>
      <c r="D19" s="195"/>
    </row>
    <row r="20" spans="1:4" x14ac:dyDescent="0.3">
      <c r="A20" s="258"/>
      <c r="B20" s="195"/>
      <c r="C20" s="195"/>
      <c r="D20" s="195"/>
    </row>
  </sheetData>
  <sheetProtection sheet="1" objects="1" scenarios="1"/>
  <mergeCells count="7">
    <mergeCell ref="B6:D6"/>
    <mergeCell ref="B1:B2"/>
    <mergeCell ref="A1:A2"/>
    <mergeCell ref="B3:D3"/>
    <mergeCell ref="C1:D1"/>
    <mergeCell ref="B5:D5"/>
    <mergeCell ref="B4:D4"/>
  </mergeCells>
  <pageMargins left="0.7" right="0.7" top="0.75" bottom="0.75" header="0.3" footer="0.3"/>
  <pageSetup scale="7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24</vt:i4>
      </vt:variant>
    </vt:vector>
  </HeadingPairs>
  <TitlesOfParts>
    <vt:vector size="35" baseType="lpstr">
      <vt:lpstr>1 INSTRUCTIVO</vt:lpstr>
      <vt:lpstr>2 CONTEXTO E IDENTIFICACIÓN</vt:lpstr>
      <vt:lpstr>11 FORMULAS</vt:lpstr>
      <vt:lpstr>3 PROBABIL E IMPACTO INHERENTE</vt:lpstr>
      <vt:lpstr>4 MAPA CALOR INHERENTE</vt:lpstr>
      <vt:lpstr>5 VALORACIÓN DEL CONTROL</vt:lpstr>
      <vt:lpstr>6 MAPA CALOR RESIDUAL</vt:lpstr>
      <vt:lpstr>7 MAPA CALOR INHEREN Y RESIDUAL</vt:lpstr>
      <vt:lpstr>8 MAPA RIESGOS</vt:lpstr>
      <vt:lpstr>9 RIESGO DEL PROCESO</vt:lpstr>
      <vt:lpstr>10 CONTROL DE CAMBIOS</vt:lpstr>
      <vt:lpstr>Afectación_Económica</vt:lpstr>
      <vt:lpstr>'10 CONTROL DE CAMBIOS'!Área_de_impresión</vt:lpstr>
      <vt:lpstr>'3 PROBABIL E IMPACTO INHERENTE'!Área_de_impresión</vt:lpstr>
      <vt:lpstr>E_Relaciones_Laborales</vt:lpstr>
      <vt:lpstr>Ejecución_administración_de_procesos</vt:lpstr>
      <vt:lpstr>Evento_externo</vt:lpstr>
      <vt:lpstr>F_Usuarios_Productos_y_Prácticas_Organizacionales</vt:lpstr>
      <vt:lpstr>Fiscal</vt:lpstr>
      <vt:lpstr>G_Daños_Activos_Físicos</vt:lpstr>
      <vt:lpstr>Gestión</vt:lpstr>
      <vt:lpstr>Infraestructura</vt:lpstr>
      <vt:lpstr>Integridad_Pública_Corrupción</vt:lpstr>
      <vt:lpstr>Integridad_Pública_LA_FT_FP</vt:lpstr>
      <vt:lpstr>Reducir_mitigar_Transferir_Evitar</vt:lpstr>
      <vt:lpstr>Reputacional</vt:lpstr>
      <vt:lpstr>Requiere_Plan_de_Acción</vt:lpstr>
      <vt:lpstr>Seguridad_Información</vt:lpstr>
      <vt:lpstr>Talento_Humano</vt:lpstr>
      <vt:lpstr>Tecnología</vt:lpstr>
      <vt:lpstr>Tipo</vt:lpstr>
      <vt:lpstr>'2 CONTEXTO E IDENTIFICACIÓN'!Títulos_a_imprimir</vt:lpstr>
      <vt:lpstr>'3 PROBABIL E IMPACTO INHERENTE'!Títulos_a_imprimir</vt:lpstr>
      <vt:lpstr>'5 VALORACIÓN DEL CONTROL'!Títulos_a_imprimir</vt:lpstr>
      <vt:lpstr>Transacción_u_Operación_aplica_para_LA_FT_FP</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BENAVIDES SALAS</dc:creator>
  <cp:lastModifiedBy>Martha Cecilia Daza Rivera</cp:lastModifiedBy>
  <cp:lastPrinted>2026-08-01T03:29:09Z</cp:lastPrinted>
  <dcterms:created xsi:type="dcterms:W3CDTF">2006-09-16T00:00:00Z</dcterms:created>
  <dcterms:modified xsi:type="dcterms:W3CDTF">2026-09-01T22:50:32Z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0x010100FD4D2EEEC4B4E74A87FC85627C51577C</vt:lpwstr>
  </property>
</Properties>
</file>