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omments2.xml" ContentType="application/vnd.openxmlformats-officedocument.spreadsheetml.comments+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solidarias-my.sharepoint.com/personal/jorge_munoz_unidadsolidaria_gov_co/Documents/Documentos/MAPAS DE RIESGOS/MAPA DE RIESGOS 2026/"/>
    </mc:Choice>
  </mc:AlternateContent>
  <xr:revisionPtr revIDLastSave="1" documentId="8_{AF9591AE-30ED-4C28-B783-D66CE2E5BB23}" xr6:coauthVersionLast="47" xr6:coauthVersionMax="47" xr10:uidLastSave="{4BE74BE6-9380-4105-AA02-EDF840623829}"/>
  <bookViews>
    <workbookView xWindow="-108" yWindow="-108" windowWidth="30936" windowHeight="16776" tabRatio="907" firstSheet="4" activeTab="4" xr2:uid="{00000000-000D-0000-FFFF-FFFF00000000}"/>
  </bookViews>
  <sheets>
    <sheet name="Observaciones caracterizacion" sheetId="19" state="hidden" r:id="rId1"/>
    <sheet name="Hoja1" sheetId="11" state="hidden" r:id="rId2"/>
    <sheet name="FACTORES DE RIESGO" sheetId="37" state="hidden" r:id="rId3"/>
    <sheet name="CLASIFICACIÓN RIESGOS" sheetId="36" state="hidden" r:id="rId4"/>
    <sheet name="MAPA RIESGOS US" sheetId="28" r:id="rId5"/>
    <sheet name="Mapa de Riesgo" sheetId="29" state="hidden" r:id="rId6"/>
    <sheet name="MAPA RIESGOS SEGURIDAD" sheetId="33" r:id="rId7"/>
    <sheet name="Tabla probabiidad" sheetId="14" state="hidden" r:id="rId8"/>
    <sheet name="Tabla impacto" sheetId="15" state="hidden" r:id="rId9"/>
    <sheet name="Matriz calor_RI" sheetId="16" state="hidden" r:id="rId10"/>
    <sheet name="Matriz calor RR" sheetId="27" state="hidden" r:id="rId11"/>
    <sheet name="Tabla Valoración Controles" sheetId="17" state="hidden" r:id="rId12"/>
    <sheet name="Atributos controles" sheetId="22" state="hidden" r:id="rId13"/>
    <sheet name="Clasificacion riesgo" sheetId="13" state="hidden" r:id="rId14"/>
    <sheet name="Factores Riesgo" sheetId="12" state="hidden" r:id="rId15"/>
    <sheet name="CONTROL DE CAMBIOS" sheetId="34" state="hidden" r:id="rId16"/>
    <sheet name="VALORACIÓN CONTROLES" sheetId="38" state="hidden" r:id="rId17"/>
    <sheet name="RESUMEN 1" sheetId="30" state="hidden" r:id="rId18"/>
    <sheet name="RESUMEN 2" sheetId="31" state="hidden" r:id="rId19"/>
    <sheet name="Matriz calor_RI (2)" sheetId="35" state="hidden" r:id="rId20"/>
    <sheet name="Calculos Controles" sheetId="23" state="hidden" r:id="rId21"/>
  </sheets>
  <externalReferences>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s>
  <definedNames>
    <definedName name="_xlnm._FilterDatabase" localSheetId="4" hidden="1">'MAPA RIESGOS US'!$A$10:$AO$88</definedName>
    <definedName name="_xlnm._FilterDatabase" localSheetId="17" hidden="1">'RESUMEN 1'!$B$2:$F$75</definedName>
    <definedName name="_xlnm._FilterDatabase" localSheetId="18" hidden="1">'RESUMEN 2'!$B$6:$L$22</definedName>
    <definedName name="A_Obj1">OFFSET(#REF!,0,0,COUNTA(#REF!)-1,1)</definedName>
    <definedName name="A_Obj2">OFFSET(#REF!,0,0,COUNTA(#REF!)-1,1)</definedName>
    <definedName name="A_Obj3">OFFSET(#REF!,0,0,COUNTA(#REF!)-1,1)</definedName>
    <definedName name="A_Obj4">OFFSET(#REF!,0,0,COUNTA(#REF!)-1,1)</definedName>
    <definedName name="Acc_1">#REF!</definedName>
    <definedName name="Acc_2">#REF!</definedName>
    <definedName name="Acc_3">#REF!</definedName>
    <definedName name="Acc_4">#REF!</definedName>
    <definedName name="Acc_5">#REF!</definedName>
    <definedName name="Acc_6">#REF!</definedName>
    <definedName name="Acc_7">#REF!</definedName>
    <definedName name="Acc_8">#REF!</definedName>
    <definedName name="Acc_9">#REF!</definedName>
    <definedName name="ActualBeyond">PeriodInActual*(#REF!&gt;0)</definedName>
    <definedName name="_xlnm.Print_Area" localSheetId="4">'MAPA RIESGOS US'!$A$1:$AG$87</definedName>
    <definedName name="_xlnm.Print_Area" localSheetId="17">'RESUMEN 1'!$B$2:$F$75</definedName>
    <definedName name="Colombia">#REF!</definedName>
    <definedName name="Departamentos" localSheetId="19">#REF!</definedName>
    <definedName name="Departamentos">#REF!</definedName>
    <definedName name="FEBRERO">PercentCompleteBeyond*PeriodInPlan</definedName>
    <definedName name="Fuentes" localSheetId="19">#REF!</definedName>
    <definedName name="Fuentes">#REF!</definedName>
    <definedName name="GGAd">#REF!</definedName>
    <definedName name="Gtics">#REF!=MEDIAN(#REF!,#REF!,#REF!+#REF!-1)</definedName>
    <definedName name="h">(#REF!=MEDIAN(#REF!,#REF!,#REF!+#REF!)*(#REF!&gt;0))*((#REF!&lt;(INT(#REF!+#REF!*#REF!)))+(#REF!=#REF!))*(#REF!&gt;0)</definedName>
    <definedName name="Indicadores" localSheetId="19">#REF!</definedName>
    <definedName name="Indicadores">#REF!</definedName>
    <definedName name="MAPA_DE_RIESGOS_DE_SEGURIDAD_DIGITAL">'MAPA RIESGOS US'!#REF!</definedName>
    <definedName name="MIPG1">PeriodInActual*(#REF!&gt;0)</definedName>
    <definedName name="noooooooo">#REF!=MEDIAN(#REF!,#REF!,#REF!+#REF!-1)</definedName>
    <definedName name="nueva">#REF!=MEDIAN(#REF!,#REF!,#REF!+#REF!-1)</definedName>
    <definedName name="Objetivos" localSheetId="19">OFFSET(#REF!,0,0,COUNTA(#REF!)-1,1)</definedName>
    <definedName name="Objetivos">OFFSET(#REF!,0,0,COUNTA(#REF!)-1,1)</definedName>
    <definedName name="Ordenamiento">#REF!</definedName>
    <definedName name="Pai">#REF!</definedName>
    <definedName name="Paises">#REF!</definedName>
    <definedName name="PercentCompleteBeyond">(#REF!=MEDIAN(#REF!,#REF!,#REF!+#REF!)*(#REF!&gt;0))*((#REF!&lt;(INT(#REF!+#REF!*#REF!)))+(#REF!=#REF!))*(#REF!&gt;0)</definedName>
    <definedName name="period_selected">#REF!</definedName>
    <definedName name="PeriodInActual">#REF!=MEDIAN(#REF!,#REF!,#REF!+#REF!-1)</definedName>
    <definedName name="PeriodInPlan">#REF!=MEDIAN(#REF!,#REF!,#REF!+#REF!-1)</definedName>
    <definedName name="Peru">#REF!</definedName>
    <definedName name="Plan">PeriodInPlan*(#REF!&gt;0)</definedName>
    <definedName name="PorcentajeCompletado">PercentCompleteBeyond*PeriodInPlan</definedName>
    <definedName name="Procesos">[1]Hoja1!$B$2:$B$17</definedName>
    <definedName name="Real">(PeriodInActual*(#REF!&gt;0))*PeriodInPlan</definedName>
    <definedName name="TitleRegion..BO60">#REF!</definedName>
    <definedName name="_xlnm.Print_Titles" localSheetId="4">'MAPA RIESGOS US'!$1:$10</definedName>
    <definedName name="Trans">#REF!</definedName>
    <definedName name="Transformaciones">'[2]Estructura de PND'!$B$4:$B$8</definedName>
    <definedName name="yg">PeriodInPlan*(#REF!&gt;0)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107" i="30" l="1"/>
  <c r="H22" i="31"/>
  <c r="R105" i="30" l="1"/>
  <c r="R104" i="30"/>
  <c r="R103" i="30"/>
  <c r="R102" i="30"/>
  <c r="R101" i="30"/>
  <c r="R100" i="30"/>
  <c r="R99" i="30"/>
  <c r="R98" i="30"/>
  <c r="R97" i="30"/>
  <c r="R96" i="30"/>
  <c r="R95" i="30"/>
  <c r="R94" i="30"/>
  <c r="R93" i="30"/>
  <c r="R92" i="30"/>
  <c r="R91" i="30"/>
  <c r="R90" i="30"/>
  <c r="O5" i="30"/>
  <c r="N5" i="30"/>
  <c r="K5" i="30"/>
  <c r="J5" i="30"/>
  <c r="I5" i="30"/>
  <c r="H5" i="30"/>
  <c r="F5" i="23"/>
  <c r="G4" i="23"/>
  <c r="F4" i="23"/>
  <c r="G7" i="23"/>
  <c r="H4" i="23"/>
  <c r="G5" i="23" s="1"/>
  <c r="H5" i="23" s="1"/>
  <c r="F6" i="23" s="1"/>
  <c r="F8" i="23" s="1"/>
  <c r="F1437" i="38"/>
  <c r="F1436" i="38"/>
  <c r="F1435" i="38"/>
  <c r="F1434" i="38"/>
  <c r="F1433" i="38"/>
  <c r="B1433" i="38"/>
  <c r="A1433" i="38"/>
  <c r="F1418" i="38"/>
  <c r="F1417" i="38"/>
  <c r="F1416" i="38"/>
  <c r="F1415" i="38"/>
  <c r="F1414" i="38"/>
  <c r="B1414" i="38"/>
  <c r="A1414" i="38"/>
  <c r="F1399" i="38"/>
  <c r="F1398" i="38"/>
  <c r="F1397" i="38"/>
  <c r="F1396" i="38"/>
  <c r="F1395" i="38"/>
  <c r="B1395" i="38"/>
  <c r="A1395" i="38"/>
  <c r="F1378" i="38"/>
  <c r="F1377" i="38"/>
  <c r="F1376" i="38"/>
  <c r="F1375" i="38"/>
  <c r="F1374" i="38"/>
  <c r="B1374" i="38"/>
  <c r="A1374" i="38"/>
  <c r="F1359" i="38"/>
  <c r="F1358" i="38"/>
  <c r="F1357" i="38"/>
  <c r="F1356" i="38"/>
  <c r="F1355" i="38"/>
  <c r="B1355" i="38"/>
  <c r="A1355" i="38"/>
  <c r="F1340" i="38"/>
  <c r="F1339" i="38"/>
  <c r="F1338" i="38"/>
  <c r="F1337" i="38"/>
  <c r="F1336" i="38"/>
  <c r="B1336" i="38"/>
  <c r="A1336" i="38"/>
  <c r="F1321" i="38"/>
  <c r="F1320" i="38"/>
  <c r="F1319" i="38"/>
  <c r="F1318" i="38"/>
  <c r="F1317" i="38"/>
  <c r="B1317" i="38"/>
  <c r="A1317" i="38"/>
  <c r="F1300" i="38"/>
  <c r="F1299" i="38"/>
  <c r="F1298" i="38"/>
  <c r="F1297" i="38"/>
  <c r="F1296" i="38"/>
  <c r="B1296" i="38"/>
  <c r="A1296" i="38"/>
  <c r="F1281" i="38"/>
  <c r="F1280" i="38"/>
  <c r="F1279" i="38"/>
  <c r="F1278" i="38"/>
  <c r="F1277" i="38"/>
  <c r="B1277" i="38"/>
  <c r="A1277" i="38"/>
  <c r="F1262" i="38"/>
  <c r="F1261" i="38"/>
  <c r="F1260" i="38"/>
  <c r="F1259" i="38"/>
  <c r="F1258" i="38"/>
  <c r="B1258" i="38"/>
  <c r="A1258" i="38"/>
  <c r="F1243" i="38"/>
  <c r="F1242" i="38"/>
  <c r="F1241" i="38"/>
  <c r="F1240" i="38"/>
  <c r="F1239" i="38"/>
  <c r="B1239" i="38"/>
  <c r="A1239" i="38"/>
  <c r="F1222" i="38"/>
  <c r="F1221" i="38"/>
  <c r="F1220" i="38"/>
  <c r="F1219" i="38"/>
  <c r="F1218" i="38"/>
  <c r="B1218" i="38"/>
  <c r="A1218" i="38"/>
  <c r="F1203" i="38"/>
  <c r="F1202" i="38"/>
  <c r="F1201" i="38"/>
  <c r="F1200" i="38"/>
  <c r="F1199" i="38"/>
  <c r="B1199" i="38"/>
  <c r="A1199" i="38"/>
  <c r="F1185" i="38"/>
  <c r="F1184" i="38"/>
  <c r="F1183" i="38"/>
  <c r="F1182" i="38"/>
  <c r="F1181" i="38"/>
  <c r="B1181" i="38"/>
  <c r="A1181" i="38"/>
  <c r="F1166" i="38"/>
  <c r="F1165" i="38"/>
  <c r="F1164" i="38"/>
  <c r="F1163" i="38"/>
  <c r="F1162" i="38"/>
  <c r="B1162" i="38"/>
  <c r="A1162" i="38"/>
  <c r="F1147" i="38"/>
  <c r="F1146" i="38"/>
  <c r="F1145" i="38"/>
  <c r="F1144" i="38"/>
  <c r="F1143" i="38"/>
  <c r="B1143" i="38"/>
  <c r="A1143" i="38"/>
  <c r="F1128" i="38"/>
  <c r="F1127" i="38"/>
  <c r="F1126" i="38"/>
  <c r="F1125" i="38"/>
  <c r="F1124" i="38"/>
  <c r="B1124" i="38"/>
  <c r="A1124" i="38"/>
  <c r="F1109" i="38"/>
  <c r="F1108" i="38"/>
  <c r="F1107" i="38"/>
  <c r="F1106" i="38"/>
  <c r="F1105" i="38"/>
  <c r="B1105" i="38"/>
  <c r="A1105" i="38"/>
  <c r="F1088" i="38"/>
  <c r="F1087" i="38"/>
  <c r="F1086" i="38"/>
  <c r="F1085" i="38"/>
  <c r="F1084" i="38"/>
  <c r="B1084" i="38"/>
  <c r="A1084" i="38"/>
  <c r="F1069" i="38"/>
  <c r="F1068" i="38"/>
  <c r="F1067" i="38"/>
  <c r="F1066" i="38"/>
  <c r="F1065" i="38"/>
  <c r="B1065" i="38"/>
  <c r="A1065" i="38"/>
  <c r="F1050" i="38"/>
  <c r="F1049" i="38"/>
  <c r="F1048" i="38"/>
  <c r="F1047" i="38"/>
  <c r="F1046" i="38"/>
  <c r="B1046" i="38"/>
  <c r="A1046" i="38"/>
  <c r="F1031" i="38"/>
  <c r="F1030" i="38"/>
  <c r="F1029" i="38"/>
  <c r="F1028" i="38"/>
  <c r="F1027" i="38"/>
  <c r="B1027" i="38"/>
  <c r="A1027" i="38"/>
  <c r="F1012" i="38"/>
  <c r="F1011" i="38"/>
  <c r="F1010" i="38"/>
  <c r="F1009" i="38"/>
  <c r="F1008" i="38"/>
  <c r="B1008" i="38"/>
  <c r="A1008" i="38"/>
  <c r="F993" i="38"/>
  <c r="F992" i="38"/>
  <c r="F991" i="38"/>
  <c r="F990" i="38"/>
  <c r="F989" i="38"/>
  <c r="B989" i="38"/>
  <c r="A989" i="38"/>
  <c r="F972" i="38"/>
  <c r="F971" i="38"/>
  <c r="F970" i="38"/>
  <c r="F969" i="38"/>
  <c r="F968" i="38"/>
  <c r="B968" i="38"/>
  <c r="A968" i="38"/>
  <c r="F953" i="38"/>
  <c r="F952" i="38"/>
  <c r="F951" i="38"/>
  <c r="F950" i="38"/>
  <c r="F949" i="38"/>
  <c r="B949" i="38"/>
  <c r="A949" i="38"/>
  <c r="F934" i="38"/>
  <c r="F933" i="38"/>
  <c r="F932" i="38"/>
  <c r="F931" i="38"/>
  <c r="F930" i="38"/>
  <c r="B930" i="38"/>
  <c r="A930" i="38"/>
  <c r="F915" i="38"/>
  <c r="F914" i="38"/>
  <c r="F913" i="38"/>
  <c r="F912" i="38"/>
  <c r="F911" i="38"/>
  <c r="B911" i="38"/>
  <c r="A911" i="38"/>
  <c r="F897" i="38"/>
  <c r="F896" i="38"/>
  <c r="F895" i="38"/>
  <c r="F894" i="38"/>
  <c r="F893" i="38"/>
  <c r="B893" i="38"/>
  <c r="A893" i="38"/>
  <c r="F878" i="38"/>
  <c r="F877" i="38"/>
  <c r="F876" i="38"/>
  <c r="F875" i="38"/>
  <c r="F874" i="38"/>
  <c r="B874" i="38"/>
  <c r="A874" i="38"/>
  <c r="F858" i="38"/>
  <c r="F857" i="38"/>
  <c r="F856" i="38"/>
  <c r="F855" i="38"/>
  <c r="F854" i="38"/>
  <c r="B854" i="38"/>
  <c r="A854" i="38"/>
  <c r="F839" i="38"/>
  <c r="F838" i="38"/>
  <c r="F837" i="38"/>
  <c r="F836" i="38"/>
  <c r="F835" i="38"/>
  <c r="B835" i="38"/>
  <c r="A835" i="38"/>
  <c r="F818" i="38"/>
  <c r="F817" i="38"/>
  <c r="F816" i="38"/>
  <c r="F815" i="38"/>
  <c r="F814" i="38"/>
  <c r="B814" i="38"/>
  <c r="A814" i="38"/>
  <c r="F799" i="38"/>
  <c r="F798" i="38"/>
  <c r="F797" i="38"/>
  <c r="F796" i="38"/>
  <c r="F795" i="38"/>
  <c r="B795" i="38"/>
  <c r="A795" i="38"/>
  <c r="F781" i="38"/>
  <c r="F780" i="38"/>
  <c r="F779" i="38"/>
  <c r="F778" i="38"/>
  <c r="F777" i="38"/>
  <c r="B777" i="38"/>
  <c r="A777" i="38"/>
  <c r="F763" i="38"/>
  <c r="F762" i="38"/>
  <c r="F761" i="38"/>
  <c r="F760" i="38"/>
  <c r="F759" i="38"/>
  <c r="B759" i="38"/>
  <c r="A759" i="38"/>
  <c r="F745" i="38"/>
  <c r="F744" i="38"/>
  <c r="F743" i="38"/>
  <c r="F742" i="38"/>
  <c r="F741" i="38"/>
  <c r="B741" i="38"/>
  <c r="A741" i="38"/>
  <c r="F727" i="38"/>
  <c r="F726" i="38"/>
  <c r="F725" i="38"/>
  <c r="F724" i="38"/>
  <c r="F723" i="38"/>
  <c r="B723" i="38"/>
  <c r="A723" i="38"/>
  <c r="F709" i="38"/>
  <c r="F708" i="38"/>
  <c r="F707" i="38"/>
  <c r="F706" i="38"/>
  <c r="F705" i="38"/>
  <c r="B705" i="38"/>
  <c r="A705" i="38"/>
  <c r="F689" i="38"/>
  <c r="F688" i="38"/>
  <c r="F687" i="38"/>
  <c r="F686" i="38"/>
  <c r="F685" i="38"/>
  <c r="B685" i="38"/>
  <c r="A685" i="38"/>
  <c r="F671" i="38"/>
  <c r="F670" i="38"/>
  <c r="F669" i="38"/>
  <c r="F668" i="38"/>
  <c r="F667" i="38"/>
  <c r="B667" i="38"/>
  <c r="A667" i="38"/>
  <c r="F653" i="38"/>
  <c r="F652" i="38"/>
  <c r="F651" i="38"/>
  <c r="F650" i="38"/>
  <c r="F649" i="38"/>
  <c r="B649" i="38"/>
  <c r="A649" i="38"/>
  <c r="F635" i="38"/>
  <c r="F634" i="38"/>
  <c r="F633" i="38"/>
  <c r="F632" i="38"/>
  <c r="F631" i="38"/>
  <c r="B631" i="38"/>
  <c r="A631" i="38"/>
  <c r="F617" i="38"/>
  <c r="F616" i="38"/>
  <c r="F615" i="38"/>
  <c r="F614" i="38"/>
  <c r="F613" i="38"/>
  <c r="B613" i="38"/>
  <c r="A613" i="38"/>
  <c r="F598" i="38"/>
  <c r="F597" i="38"/>
  <c r="F596" i="38"/>
  <c r="F595" i="38"/>
  <c r="F594" i="38"/>
  <c r="B594" i="38"/>
  <c r="A594" i="38"/>
  <c r="F580" i="38"/>
  <c r="F579" i="38"/>
  <c r="F578" i="38"/>
  <c r="F577" i="38"/>
  <c r="F576" i="38"/>
  <c r="B576" i="38"/>
  <c r="A576" i="38"/>
  <c r="F559" i="38"/>
  <c r="F558" i="38"/>
  <c r="F557" i="38"/>
  <c r="F556" i="38"/>
  <c r="F555" i="38"/>
  <c r="B555" i="38"/>
  <c r="A555" i="38"/>
  <c r="F541" i="38"/>
  <c r="F540" i="38"/>
  <c r="F539" i="38"/>
  <c r="F538" i="38"/>
  <c r="F537" i="38"/>
  <c r="B537" i="38"/>
  <c r="A537" i="38"/>
  <c r="F523" i="38"/>
  <c r="F522" i="38"/>
  <c r="F521" i="38"/>
  <c r="F520" i="38"/>
  <c r="F519" i="38"/>
  <c r="B519" i="38"/>
  <c r="A519" i="38"/>
  <c r="F505" i="38"/>
  <c r="F504" i="38"/>
  <c r="F503" i="38"/>
  <c r="F502" i="38"/>
  <c r="F501" i="38"/>
  <c r="B501" i="38"/>
  <c r="A501" i="38"/>
  <c r="F487" i="38"/>
  <c r="F486" i="38"/>
  <c r="F485" i="38"/>
  <c r="F484" i="38"/>
  <c r="F483" i="38"/>
  <c r="B483" i="38"/>
  <c r="A483" i="38"/>
  <c r="F467" i="38"/>
  <c r="F466" i="38"/>
  <c r="F465" i="38"/>
  <c r="F464" i="38"/>
  <c r="F463" i="38"/>
  <c r="B463" i="38"/>
  <c r="A463" i="38"/>
  <c r="F447" i="38"/>
  <c r="F446" i="38"/>
  <c r="F445" i="38"/>
  <c r="F444" i="38"/>
  <c r="F443" i="38"/>
  <c r="B443" i="38"/>
  <c r="A443" i="38"/>
  <c r="F429" i="38"/>
  <c r="F428" i="38"/>
  <c r="F427" i="38"/>
  <c r="F426" i="38"/>
  <c r="F425" i="38"/>
  <c r="B425" i="38"/>
  <c r="A425" i="38"/>
  <c r="F411" i="38"/>
  <c r="F410" i="38"/>
  <c r="F409" i="38"/>
  <c r="F408" i="38"/>
  <c r="F407" i="38"/>
  <c r="B407" i="38"/>
  <c r="A407" i="38"/>
  <c r="F393" i="38"/>
  <c r="F392" i="38"/>
  <c r="F391" i="38"/>
  <c r="F390" i="38"/>
  <c r="F389" i="38"/>
  <c r="B389" i="38"/>
  <c r="A389" i="38"/>
  <c r="F375" i="38"/>
  <c r="F374" i="38"/>
  <c r="F373" i="38"/>
  <c r="F372" i="38"/>
  <c r="F371" i="38"/>
  <c r="B371" i="38"/>
  <c r="A371" i="38"/>
  <c r="F355" i="38"/>
  <c r="F354" i="38"/>
  <c r="F353" i="38"/>
  <c r="F352" i="38"/>
  <c r="F351" i="38"/>
  <c r="B351" i="38"/>
  <c r="A351" i="38"/>
  <c r="F337" i="38"/>
  <c r="F336" i="38"/>
  <c r="F335" i="38"/>
  <c r="F334" i="38"/>
  <c r="F333" i="38"/>
  <c r="B333" i="38"/>
  <c r="A333" i="38"/>
  <c r="F319" i="38"/>
  <c r="F318" i="38"/>
  <c r="F317" i="38"/>
  <c r="F316" i="38"/>
  <c r="F315" i="38"/>
  <c r="B315" i="38"/>
  <c r="A315" i="38"/>
  <c r="F301" i="38"/>
  <c r="F300" i="38"/>
  <c r="F299" i="38"/>
  <c r="F298" i="38"/>
  <c r="F297" i="38"/>
  <c r="B297" i="38"/>
  <c r="A297" i="38"/>
  <c r="F281" i="38"/>
  <c r="F280" i="38"/>
  <c r="F279" i="38"/>
  <c r="F278" i="38"/>
  <c r="F277" i="38"/>
  <c r="B277" i="38"/>
  <c r="A277" i="38"/>
  <c r="F263" i="38"/>
  <c r="F262" i="38"/>
  <c r="F261" i="38"/>
  <c r="F260" i="38"/>
  <c r="F259" i="38"/>
  <c r="B259" i="38"/>
  <c r="A259" i="38"/>
  <c r="F245" i="38"/>
  <c r="F244" i="38"/>
  <c r="F243" i="38"/>
  <c r="F242" i="38"/>
  <c r="F241" i="38"/>
  <c r="B241" i="38"/>
  <c r="A241" i="38"/>
  <c r="F228" i="38"/>
  <c r="F227" i="38"/>
  <c r="F226" i="38"/>
  <c r="F225" i="38"/>
  <c r="F224" i="38"/>
  <c r="B224" i="38"/>
  <c r="A224" i="38"/>
  <c r="F211" i="38"/>
  <c r="F210" i="38"/>
  <c r="F209" i="38"/>
  <c r="F208" i="38"/>
  <c r="F207" i="38"/>
  <c r="B207" i="38"/>
  <c r="A207" i="38"/>
  <c r="F191" i="38"/>
  <c r="F190" i="38"/>
  <c r="F189" i="38"/>
  <c r="F188" i="38"/>
  <c r="F187" i="38"/>
  <c r="B187" i="38"/>
  <c r="A187" i="38"/>
  <c r="F173" i="38"/>
  <c r="F172" i="38"/>
  <c r="F171" i="38"/>
  <c r="F170" i="38"/>
  <c r="F169" i="38"/>
  <c r="B169" i="38"/>
  <c r="A169" i="38"/>
  <c r="F155" i="38"/>
  <c r="F154" i="38"/>
  <c r="F153" i="38"/>
  <c r="F152" i="38"/>
  <c r="F151" i="38"/>
  <c r="B151" i="38"/>
  <c r="A151" i="38"/>
  <c r="F137" i="38"/>
  <c r="F136" i="38"/>
  <c r="F135" i="38"/>
  <c r="F134" i="38"/>
  <c r="F133" i="38"/>
  <c r="B133" i="38"/>
  <c r="A133" i="38"/>
  <c r="F119" i="38"/>
  <c r="F118" i="38"/>
  <c r="F117" i="38"/>
  <c r="F116" i="38"/>
  <c r="F115" i="38"/>
  <c r="B115" i="38"/>
  <c r="A115" i="38"/>
  <c r="F101" i="38"/>
  <c r="F100" i="38"/>
  <c r="F99" i="38"/>
  <c r="F98" i="38"/>
  <c r="F97" i="38"/>
  <c r="B97" i="38"/>
  <c r="A97" i="38"/>
  <c r="F81" i="38"/>
  <c r="F80" i="38"/>
  <c r="F79" i="38"/>
  <c r="F78" i="38"/>
  <c r="F77" i="38"/>
  <c r="B77" i="38"/>
  <c r="A77" i="38"/>
  <c r="F63" i="38"/>
  <c r="F62" i="38"/>
  <c r="F61" i="38"/>
  <c r="F60" i="38"/>
  <c r="F59" i="38"/>
  <c r="B59" i="38"/>
  <c r="A59" i="38"/>
  <c r="F45" i="38"/>
  <c r="F44" i="38"/>
  <c r="F43" i="38"/>
  <c r="F42" i="38"/>
  <c r="F41" i="38"/>
  <c r="B41" i="38"/>
  <c r="A41" i="38"/>
  <c r="F27" i="38"/>
  <c r="F26" i="38"/>
  <c r="F25" i="38"/>
  <c r="F24" i="38"/>
  <c r="F23" i="38"/>
  <c r="B23" i="38"/>
  <c r="A23" i="38"/>
  <c r="F9" i="38"/>
  <c r="F8" i="38"/>
  <c r="F7" i="38"/>
  <c r="F6" i="38"/>
  <c r="F5" i="38"/>
  <c r="B5" i="38"/>
  <c r="A5" i="38"/>
  <c r="R106" i="30" l="1"/>
  <c r="F7" i="23"/>
  <c r="H7" i="23" s="1"/>
  <c r="G8" i="23" s="1"/>
  <c r="H8" i="23" s="1"/>
  <c r="F329" i="38"/>
  <c r="F699" i="38"/>
  <c r="F1080" i="38"/>
  <c r="F19" i="38"/>
  <c r="F385" i="38"/>
  <c r="F755" i="38"/>
  <c r="F1139" i="38"/>
  <c r="F238" i="38"/>
  <c r="F608" i="38"/>
  <c r="F983" i="38"/>
  <c r="F1370" i="38"/>
  <c r="F1042" i="38"/>
  <c r="F347" i="38"/>
  <c r="F719" i="38"/>
  <c r="F291" i="38"/>
  <c r="F663" i="38"/>
  <c r="F1429" i="38"/>
  <c r="F54" i="38"/>
  <c r="F221" i="38"/>
  <c r="F590" i="38"/>
  <c r="F964" i="38"/>
  <c r="F1351" i="38"/>
  <c r="F1099" i="38"/>
  <c r="F311" i="38"/>
  <c r="F681" i="38"/>
  <c r="F1061" i="38"/>
  <c r="F1448" i="38"/>
  <c r="F37" i="38"/>
  <c r="F1158" i="38"/>
  <c r="F403" i="38"/>
  <c r="F773" i="38"/>
  <c r="F147" i="38"/>
  <c r="F515" i="38"/>
  <c r="F889" i="38"/>
  <c r="F1273" i="38"/>
  <c r="F73" i="38"/>
  <c r="F439" i="38"/>
  <c r="F810" i="38"/>
  <c r="F1195" i="38"/>
  <c r="F129" i="38"/>
  <c r="F497" i="38"/>
  <c r="F869" i="38"/>
  <c r="F201" i="38"/>
  <c r="F569" i="38"/>
  <c r="F1254" i="38"/>
  <c r="F457" i="38"/>
  <c r="F829" i="38"/>
  <c r="F945" i="38"/>
  <c r="F1214" i="38"/>
  <c r="F1332" i="38"/>
  <c r="F273" i="38"/>
  <c r="F91" i="38"/>
  <c r="F255" i="38"/>
  <c r="F627" i="38"/>
  <c r="F1004" i="38"/>
  <c r="F1389" i="38"/>
  <c r="F926" i="38"/>
  <c r="F645" i="38"/>
  <c r="F55" i="38"/>
  <c r="F421" i="38"/>
  <c r="F791" i="38"/>
  <c r="F1177" i="38"/>
  <c r="F1023" i="38"/>
  <c r="F111" i="38"/>
  <c r="F365" i="38"/>
  <c r="F477" i="38"/>
  <c r="F737" i="38"/>
  <c r="F850" i="38"/>
  <c r="F1120" i="38"/>
  <c r="F1233" i="38"/>
  <c r="F1410" i="38"/>
  <c r="F183" i="38"/>
  <c r="F551" i="38"/>
  <c r="F1311" i="38"/>
  <c r="F165" i="38"/>
  <c r="F533" i="38"/>
  <c r="F907" i="38"/>
  <c r="F1292" i="38"/>
  <c r="Y34" i="33" l="1"/>
  <c r="J34" i="33"/>
  <c r="H34" i="33"/>
  <c r="Y33" i="33"/>
  <c r="Y32" i="33"/>
  <c r="Y31" i="33"/>
  <c r="Y30" i="33"/>
  <c r="J30" i="33"/>
  <c r="H30" i="33"/>
  <c r="Y23" i="33"/>
  <c r="J23" i="33"/>
  <c r="H23" i="33"/>
  <c r="Y16" i="33"/>
  <c r="J16" i="33"/>
  <c r="H16" i="33"/>
  <c r="Y10" i="33"/>
  <c r="J10" i="33"/>
  <c r="H10" i="33"/>
  <c r="J20" i="28" l="1"/>
  <c r="L20" i="28"/>
  <c r="J21" i="28"/>
  <c r="L21" i="28"/>
  <c r="AA43" i="28"/>
  <c r="L43" i="28"/>
  <c r="J43" i="28"/>
  <c r="AA23" i="28" l="1"/>
  <c r="AA25" i="28"/>
  <c r="L25" i="28"/>
  <c r="L26" i="28"/>
  <c r="AA26" i="28"/>
  <c r="AA21" i="28" l="1"/>
  <c r="AA54" i="28" l="1"/>
  <c r="L54" i="28"/>
  <c r="J54" i="28"/>
  <c r="L15" i="28"/>
  <c r="L41" i="28"/>
  <c r="J41" i="28"/>
  <c r="AA30" i="28"/>
  <c r="L30" i="28"/>
  <c r="J30" i="28"/>
  <c r="L62" i="28"/>
  <c r="L35" i="28"/>
  <c r="J35" i="28"/>
  <c r="AA19" i="28"/>
  <c r="L19" i="28"/>
  <c r="J19" i="28"/>
  <c r="L14" i="28"/>
  <c r="L63" i="28"/>
  <c r="K22" i="31" l="1"/>
  <c r="C21" i="31"/>
  <c r="C20" i="31"/>
  <c r="C19" i="31"/>
  <c r="C18" i="31"/>
  <c r="C17" i="31"/>
  <c r="C16" i="31"/>
  <c r="C15" i="31"/>
  <c r="C14" i="31"/>
  <c r="C13" i="31"/>
  <c r="C12" i="31"/>
  <c r="C11" i="31"/>
  <c r="C10" i="31"/>
  <c r="C9" i="31"/>
  <c r="C8" i="31"/>
  <c r="C7" i="31"/>
  <c r="C6" i="31"/>
  <c r="J22" i="31"/>
  <c r="J80" i="28"/>
  <c r="J79" i="28"/>
  <c r="J78" i="28"/>
  <c r="J77" i="28"/>
  <c r="J76" i="28"/>
  <c r="J75" i="28"/>
  <c r="J72" i="28"/>
  <c r="J69" i="28"/>
  <c r="J68" i="28"/>
  <c r="J73" i="28"/>
  <c r="L61" i="28"/>
  <c r="L60" i="28"/>
  <c r="L59" i="28"/>
  <c r="L58" i="28"/>
  <c r="L57" i="28"/>
  <c r="L56" i="28"/>
  <c r="L55" i="28"/>
  <c r="J48" i="28"/>
  <c r="J47" i="28"/>
  <c r="J46" i="28"/>
  <c r="J45" i="28"/>
  <c r="J31" i="28"/>
  <c r="L31" i="28"/>
  <c r="J32" i="28"/>
  <c r="L32" i="28"/>
  <c r="J33" i="28"/>
  <c r="L33" i="28"/>
  <c r="AA55" i="28" l="1"/>
  <c r="J55" i="28"/>
  <c r="H47" i="28"/>
  <c r="H46" i="28"/>
  <c r="H44" i="28"/>
  <c r="AA20" i="28"/>
  <c r="J27" i="28" l="1"/>
  <c r="J29" i="28"/>
  <c r="AA12" i="28"/>
  <c r="AA27" i="28"/>
  <c r="AA24" i="28"/>
  <c r="AA22" i="28"/>
  <c r="AA18" i="28"/>
  <c r="AA17" i="28"/>
  <c r="AA16" i="28"/>
  <c r="AA13" i="28"/>
  <c r="AA11" i="28"/>
  <c r="L13" i="28"/>
  <c r="J13" i="28"/>
  <c r="AA64" i="28" l="1"/>
  <c r="AA65" i="28"/>
  <c r="AA66" i="28"/>
  <c r="AA67" i="28"/>
  <c r="AA80" i="28" l="1"/>
  <c r="L80" i="28"/>
  <c r="L70" i="28"/>
  <c r="J70" i="28"/>
  <c r="L69" i="28" l="1"/>
  <c r="W15" i="31" l="1"/>
  <c r="Q22" i="31"/>
  <c r="P8" i="31"/>
  <c r="P7" i="31"/>
  <c r="P16" i="31"/>
  <c r="P17" i="31"/>
  <c r="P18" i="31"/>
  <c r="P19" i="31"/>
  <c r="P20" i="31"/>
  <c r="P21" i="31"/>
  <c r="P15" i="31"/>
  <c r="P14" i="31"/>
  <c r="P13" i="31"/>
  <c r="P12" i="31"/>
  <c r="P11" i="31"/>
  <c r="P10" i="31"/>
  <c r="P9" i="31"/>
  <c r="P6" i="31"/>
  <c r="R22" i="31"/>
  <c r="K1" i="22"/>
  <c r="P22" i="31" l="1"/>
  <c r="J40" i="28" l="1"/>
  <c r="J39" i="28"/>
  <c r="J38" i="28"/>
  <c r="J37" i="28"/>
  <c r="AA53" i="28" l="1"/>
  <c r="AA52" i="28"/>
  <c r="AA51" i="28"/>
  <c r="AA50" i="28"/>
  <c r="L53" i="28"/>
  <c r="L52" i="28"/>
  <c r="L51" i="28"/>
  <c r="L50" i="28"/>
  <c r="J53" i="28"/>
  <c r="I22" i="31"/>
  <c r="G22" i="31"/>
  <c r="F22" i="31"/>
  <c r="E22" i="31"/>
  <c r="D22" i="31"/>
  <c r="Z31" i="31" l="1"/>
  <c r="AA33" i="28" l="1"/>
  <c r="Z35" i="31" l="1"/>
  <c r="Z34" i="31"/>
  <c r="Z33" i="31"/>
  <c r="Z32" i="31"/>
  <c r="Z30" i="31"/>
  <c r="Z29" i="31"/>
  <c r="Z28" i="31"/>
  <c r="Q5" i="30"/>
  <c r="P5" i="30"/>
  <c r="L5" i="30"/>
  <c r="C22" i="31" l="1"/>
  <c r="Z36" i="31"/>
  <c r="Q106" i="30"/>
  <c r="P106" i="30"/>
  <c r="O106" i="30"/>
  <c r="N106" i="30"/>
  <c r="C75" i="30"/>
  <c r="R5" i="30" l="1"/>
  <c r="P6" i="30" s="1"/>
  <c r="W5" i="30" s="1"/>
  <c r="O111" i="30"/>
  <c r="O112" i="30" s="1"/>
  <c r="N107" i="30"/>
  <c r="P111" i="30"/>
  <c r="P112" i="30" s="1"/>
  <c r="O107" i="30"/>
  <c r="Q111" i="30"/>
  <c r="Q112" i="30" s="1"/>
  <c r="P107" i="30"/>
  <c r="R111" i="30"/>
  <c r="R112" i="30" s="1"/>
  <c r="Q107" i="30"/>
  <c r="O6" i="30" l="1"/>
  <c r="V5" i="30" s="1"/>
  <c r="R6" i="30"/>
  <c r="Q6" i="30"/>
  <c r="X5" i="30" s="1"/>
  <c r="H6" i="30"/>
  <c r="I6" i="30"/>
  <c r="J6" i="30"/>
  <c r="K6" i="30"/>
  <c r="L6" i="30"/>
  <c r="N6" i="30"/>
  <c r="U5" i="30" s="1"/>
  <c r="Y5" i="30" l="1"/>
  <c r="AA60" i="28"/>
  <c r="AA59" i="28"/>
  <c r="J59" i="28"/>
  <c r="AA58" i="28"/>
  <c r="J84" i="28" l="1"/>
  <c r="J83" i="28"/>
  <c r="J81" i="28"/>
  <c r="H84" i="28"/>
  <c r="AA79" i="28" l="1"/>
  <c r="AA78" i="28"/>
  <c r="AA77" i="28"/>
  <c r="L79" i="28"/>
  <c r="L78" i="28"/>
  <c r="L77" i="28"/>
  <c r="AA73" i="28"/>
  <c r="L68" i="28"/>
  <c r="L67" i="28" l="1"/>
  <c r="J67" i="28"/>
  <c r="L66" i="28"/>
  <c r="J66" i="28"/>
  <c r="L65" i="28"/>
  <c r="J65" i="28"/>
  <c r="L64" i="28"/>
  <c r="J64" i="28"/>
  <c r="AA56" i="28" l="1"/>
  <c r="AA49" i="28"/>
  <c r="AA47" i="28"/>
  <c r="AA46" i="28"/>
  <c r="AA44" i="28"/>
  <c r="AA42" i="28"/>
  <c r="AA32" i="28"/>
  <c r="AA29" i="28"/>
  <c r="J56" i="28" l="1"/>
  <c r="L42" i="28" l="1"/>
  <c r="L40" i="28"/>
  <c r="L39" i="28"/>
  <c r="L38" i="28"/>
  <c r="L37" i="28"/>
  <c r="L36" i="28"/>
  <c r="L29" i="28"/>
  <c r="L27" i="28"/>
  <c r="L22" i="28"/>
  <c r="L18" i="28"/>
  <c r="L17" i="28"/>
  <c r="L16" i="28"/>
  <c r="L12" i="28"/>
  <c r="L11" i="28"/>
  <c r="J44" i="28"/>
  <c r="J18" i="28" l="1"/>
  <c r="J17" i="28"/>
  <c r="J16" i="28"/>
  <c r="J36" i="28" l="1"/>
  <c r="J42" i="28" l="1"/>
  <c r="J88" i="28" l="1"/>
  <c r="J12" i="28" l="1"/>
  <c r="J11" i="28"/>
  <c r="K25" i="23" l="1"/>
  <c r="J25" i="23"/>
  <c r="F5" i="15" l="1"/>
  <c r="F4" i="15"/>
  <c r="A4" i="23" l="1"/>
  <c r="J4" i="23" l="1"/>
  <c r="E1" i="22"/>
  <c r="D12" i="15"/>
  <c r="J34" i="23" l="1"/>
  <c r="F34" i="23"/>
  <c r="F35" i="23" s="1"/>
  <c r="C36" i="23" s="1"/>
  <c r="F25" i="23"/>
  <c r="F26" i="23" s="1"/>
  <c r="C27" i="23" s="1"/>
  <c r="F16" i="23"/>
  <c r="F17" i="23" s="1"/>
  <c r="C18" i="23" s="1"/>
  <c r="F9" i="23"/>
  <c r="Y12" i="29" l="1"/>
  <c r="K43" i="23"/>
  <c r="J43" i="23"/>
  <c r="K34" i="23"/>
  <c r="J16" i="23"/>
  <c r="D15" i="15" l="1"/>
  <c r="D14" i="15"/>
  <c r="G14"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Jorge</author>
  </authors>
  <commentList>
    <comment ref="H16" authorId="0" shapeId="0" xr:uid="{888AFD2F-570B-470D-A277-EFBF631FB402}">
      <text>
        <r>
          <rPr>
            <b/>
            <sz val="9"/>
            <color indexed="81"/>
            <rFont val="Tahoma"/>
            <family val="2"/>
          </rPr>
          <t>Usuario:</t>
        </r>
        <r>
          <rPr>
            <sz val="9"/>
            <color indexed="81"/>
            <rFont val="Tahoma"/>
            <family val="2"/>
          </rPr>
          <t xml:space="preserve">
95 contratos x 10 pagos y 5 convenios x 4 pagos anuales</t>
        </r>
      </text>
    </comment>
    <comment ref="H20" authorId="0" shapeId="0" xr:uid="{6C49A513-035B-41D6-9287-8D1FA8B770A7}">
      <text>
        <r>
          <rPr>
            <b/>
            <sz val="9"/>
            <color indexed="81"/>
            <rFont val="Tahoma"/>
            <family val="2"/>
          </rPr>
          <t>Usuario:</t>
        </r>
        <r>
          <rPr>
            <sz val="9"/>
            <color indexed="81"/>
            <rFont val="Tahoma"/>
            <family val="2"/>
          </rPr>
          <t xml:space="preserve">
Comisiones</t>
        </r>
      </text>
    </comment>
    <comment ref="H29" authorId="1" shapeId="0" xr:uid="{781A7D94-E913-4852-8023-1BE456B0239C}">
      <text>
        <r>
          <rPr>
            <b/>
            <sz val="9"/>
            <color indexed="81"/>
            <rFont val="Tahoma"/>
            <family val="2"/>
          </rPr>
          <t>Jorge Muñoz:</t>
        </r>
        <r>
          <rPr>
            <sz val="9"/>
            <color indexed="81"/>
            <rFont val="Tahoma"/>
            <family val="2"/>
          </rPr>
          <t xml:space="preserve">
Hay dos fuentes de información externa y una interna, teniendo en cuenta 12 meses, será una frecuencia de 36 veces.</t>
        </r>
      </text>
    </comment>
    <comment ref="H30" authorId="1" shapeId="0" xr:uid="{C9F80795-0295-4CAF-A0AF-8CF1C7455CFB}">
      <text>
        <r>
          <rPr>
            <b/>
            <sz val="9"/>
            <color indexed="81"/>
            <rFont val="Tahoma"/>
            <family val="2"/>
          </rPr>
          <t>Jorge Muñoz:</t>
        </r>
        <r>
          <rPr>
            <sz val="9"/>
            <color indexed="81"/>
            <rFont val="Tahoma"/>
            <family val="2"/>
          </rPr>
          <t xml:space="preserve">
Hay dos fuentes de información externa y una interna, teniendo en cuenta 12 meses, será una frecuencia de 36 veces.</t>
        </r>
      </text>
    </comment>
    <comment ref="H67" authorId="1" shapeId="0" xr:uid="{00000000-0006-0000-0400-000004000000}">
      <text>
        <r>
          <rPr>
            <b/>
            <sz val="9"/>
            <color indexed="81"/>
            <rFont val="Tahoma"/>
            <family val="2"/>
          </rPr>
          <t>Jorge:</t>
        </r>
        <r>
          <rPr>
            <sz val="9"/>
            <color indexed="81"/>
            <rFont val="Tahoma"/>
            <family val="2"/>
          </rPr>
          <t xml:space="preserve">
Cantidad de ingresos a las bases de datos, 3 ingresos por mes por 20 aplicativos =60 por 12 meses, da 720 frecuencias, más 96 ingresos físicos al año al data center.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Jorge Ismael Muñoz Rodriguez</author>
  </authors>
  <commentList>
    <comment ref="C8" authorId="0" shapeId="0" xr:uid="{343CCDB0-6B38-429D-82FF-1155263E27BB}">
      <text>
        <r>
          <rPr>
            <b/>
            <sz val="9"/>
            <color indexed="81"/>
            <rFont val="Tahoma"/>
            <family val="2"/>
          </rPr>
          <t>Jorge Ismael Muñoz Rodriguez:</t>
        </r>
        <r>
          <rPr>
            <sz val="9"/>
            <color indexed="81"/>
            <rFont val="Tahoma"/>
            <family val="2"/>
          </rPr>
          <t xml:space="preserve">
En implementación no se tienen controles semiautomaticos</t>
        </r>
      </text>
    </comment>
    <comment ref="D10" authorId="0" shapeId="0" xr:uid="{7B58592C-C1B7-4B92-BF97-455D97C61A61}">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 authorId="0" shapeId="0" xr:uid="{19A17C8F-BA88-4EDD-BB37-57D653DAF628}">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 authorId="0" shapeId="0" xr:uid="{143FBEFB-72D4-4357-B71B-F8B8AE936F2B}">
      <text>
        <r>
          <rPr>
            <b/>
            <sz val="9"/>
            <color indexed="81"/>
            <rFont val="Tahoma"/>
            <family val="2"/>
          </rPr>
          <t>Jorge Ismael Muñoz Rodriguez:</t>
        </r>
        <r>
          <rPr>
            <sz val="9"/>
            <color indexed="81"/>
            <rFont val="Tahoma"/>
            <family val="2"/>
          </rPr>
          <t xml:space="preserve">
Políticas de operación, manuales o guías especificas</t>
        </r>
      </text>
    </comment>
    <comment ref="C13" authorId="0" shapeId="0" xr:uid="{77835DAE-7467-4EAA-9BCA-2FA5EE70B34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4" authorId="0" shapeId="0" xr:uid="{A98EBA9B-A9FE-4BA7-B99B-216ACC258E53}">
      <text>
        <r>
          <rPr>
            <b/>
            <sz val="9"/>
            <color indexed="81"/>
            <rFont val="Tahoma"/>
            <family val="2"/>
          </rPr>
          <t>Jorge Ismael Muñoz Rodriguez:</t>
        </r>
        <r>
          <rPr>
            <sz val="9"/>
            <color indexed="81"/>
            <rFont val="Tahoma"/>
            <family val="2"/>
          </rPr>
          <t xml:space="preserve">
(diario, mensual, bimestral, trimestral, semestral)</t>
        </r>
      </text>
    </comment>
    <comment ref="C15" authorId="0" shapeId="0" xr:uid="{AED9FDD9-4C9C-4034-AEA4-B0E9673253A9}">
      <text>
        <r>
          <rPr>
            <b/>
            <sz val="9"/>
            <color indexed="81"/>
            <rFont val="Tahoma"/>
            <family val="2"/>
          </rPr>
          <t>Jorge Ismael Muñoz Rodriguez:</t>
        </r>
        <r>
          <rPr>
            <sz val="9"/>
            <color indexed="81"/>
            <rFont val="Tahoma"/>
            <family val="2"/>
          </rPr>
          <t xml:space="preserve">
Trazabilidad de la ejecución</t>
        </r>
      </text>
    </comment>
    <comment ref="C17" authorId="0" shapeId="0" xr:uid="{6CDC294B-690D-4DB0-8D09-75F6D94DBF85}">
      <text>
        <r>
          <rPr>
            <b/>
            <sz val="9"/>
            <color indexed="81"/>
            <rFont val="Tahoma"/>
            <family val="2"/>
          </rPr>
          <t>Jorge Ismael Muñoz Rodriguez:</t>
        </r>
        <r>
          <rPr>
            <sz val="9"/>
            <color indexed="81"/>
            <rFont val="Tahoma"/>
            <family val="2"/>
          </rPr>
          <t xml:space="preserve">
Fuentes de información internas o externas
</t>
        </r>
      </text>
    </comment>
    <comment ref="D17" authorId="0" shapeId="0" xr:uid="{D0EB8DC8-A2A1-4D36-BF76-32B708C4D97B}">
      <text>
        <r>
          <rPr>
            <b/>
            <sz val="9"/>
            <color indexed="81"/>
            <rFont val="Tahoma"/>
            <family val="2"/>
          </rPr>
          <t>Jorge Ismael Muñoz Rodriguez:</t>
        </r>
        <r>
          <rPr>
            <sz val="9"/>
            <color indexed="81"/>
            <rFont val="Tahoma"/>
            <family val="2"/>
          </rPr>
          <t xml:space="preserve">
Formatos o registros internos formales</t>
        </r>
      </text>
    </comment>
    <comment ref="D18" authorId="0" shapeId="0" xr:uid="{57CBE30C-2C04-451C-B968-F762834FA2F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8" authorId="0" shapeId="0" xr:uid="{DB6C38C5-0488-4305-AAD1-ADB4A7CED6EF}">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9" authorId="0" shapeId="0" xr:uid="{8A0C68B8-6928-4D75-9FF9-01CF88E67E80}">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0" authorId="0" shapeId="0" xr:uid="{001C0280-43BC-40B8-994F-527E83D1BB0A}">
      <text>
        <r>
          <rPr>
            <b/>
            <sz val="9"/>
            <color indexed="81"/>
            <rFont val="Tahoma"/>
            <family val="2"/>
          </rPr>
          <t>Jorge Ismael Muñoz Rodriguez:</t>
        </r>
        <r>
          <rPr>
            <sz val="9"/>
            <color indexed="81"/>
            <rFont val="Tahoma"/>
            <family val="2"/>
          </rPr>
          <t xml:space="preserve">
Políticas de operación, manuales o guías especificas</t>
        </r>
      </text>
    </comment>
    <comment ref="C31" authorId="0" shapeId="0" xr:uid="{35BE59B7-3AC2-4658-A445-8F97F2473BB6}">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2" authorId="0" shapeId="0" xr:uid="{5E1166FE-BE5A-484B-8B38-1C2ACA9A880A}">
      <text>
        <r>
          <rPr>
            <b/>
            <sz val="9"/>
            <color indexed="81"/>
            <rFont val="Tahoma"/>
            <family val="2"/>
          </rPr>
          <t>Jorge Ismael Muñoz Rodriguez:</t>
        </r>
        <r>
          <rPr>
            <sz val="9"/>
            <color indexed="81"/>
            <rFont val="Tahoma"/>
            <family val="2"/>
          </rPr>
          <t xml:space="preserve">
(diario, mensual, bimestral, trimestral, semestral)</t>
        </r>
      </text>
    </comment>
    <comment ref="C33" authorId="0" shapeId="0" xr:uid="{6F8A9BDF-BCDC-416C-863B-E6E3E61B0C73}">
      <text>
        <r>
          <rPr>
            <b/>
            <sz val="9"/>
            <color indexed="81"/>
            <rFont val="Tahoma"/>
            <family val="2"/>
          </rPr>
          <t>Jorge Ismael Muñoz Rodriguez:</t>
        </r>
        <r>
          <rPr>
            <sz val="9"/>
            <color indexed="81"/>
            <rFont val="Tahoma"/>
            <family val="2"/>
          </rPr>
          <t xml:space="preserve">
Trazabilidad de la ejecución</t>
        </r>
      </text>
    </comment>
    <comment ref="C35" authorId="0" shapeId="0" xr:uid="{3E3A7CEC-45BF-4BFA-ABC8-3CA1B137AE65}">
      <text>
        <r>
          <rPr>
            <b/>
            <sz val="9"/>
            <color indexed="81"/>
            <rFont val="Tahoma"/>
            <family val="2"/>
          </rPr>
          <t>Jorge Ismael Muñoz Rodriguez:</t>
        </r>
        <r>
          <rPr>
            <sz val="9"/>
            <color indexed="81"/>
            <rFont val="Tahoma"/>
            <family val="2"/>
          </rPr>
          <t xml:space="preserve">
Fuentes de información internas o externas
</t>
        </r>
      </text>
    </comment>
    <comment ref="D35" authorId="0" shapeId="0" xr:uid="{1D72B50D-B5AE-4A10-920F-9AD0DB8C8DC7}">
      <text>
        <r>
          <rPr>
            <b/>
            <sz val="9"/>
            <color indexed="81"/>
            <rFont val="Tahoma"/>
            <family val="2"/>
          </rPr>
          <t>Jorge Ismael Muñoz Rodriguez:</t>
        </r>
        <r>
          <rPr>
            <sz val="9"/>
            <color indexed="81"/>
            <rFont val="Tahoma"/>
            <family val="2"/>
          </rPr>
          <t xml:space="preserve">
Formatos o registros internos formales</t>
        </r>
      </text>
    </comment>
    <comment ref="D36" authorId="0" shapeId="0" xr:uid="{8FF0FEC5-965C-46F7-A386-151A5CCF5183}">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6" authorId="0" shapeId="0" xr:uid="{D66A75A3-8098-47C9-8EB3-23A518024F2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7" authorId="0" shapeId="0" xr:uid="{A546456B-15B5-48FC-AB94-99D09A84FA77}">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8" authorId="0" shapeId="0" xr:uid="{5536619D-B782-49F1-9642-353123744316}">
      <text>
        <r>
          <rPr>
            <b/>
            <sz val="9"/>
            <color indexed="81"/>
            <rFont val="Tahoma"/>
            <family val="2"/>
          </rPr>
          <t>Jorge Ismael Muñoz Rodriguez:</t>
        </r>
        <r>
          <rPr>
            <sz val="9"/>
            <color indexed="81"/>
            <rFont val="Tahoma"/>
            <family val="2"/>
          </rPr>
          <t xml:space="preserve">
Políticas de operación, manuales o guías especificas</t>
        </r>
      </text>
    </comment>
    <comment ref="C49" authorId="0" shapeId="0" xr:uid="{7562F90B-553E-449E-B4EC-9A9C9AA3F99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0" authorId="0" shapeId="0" xr:uid="{E6C227F6-B37C-495B-BFE8-9901BD94E7EC}">
      <text>
        <r>
          <rPr>
            <b/>
            <sz val="9"/>
            <color indexed="81"/>
            <rFont val="Tahoma"/>
            <family val="2"/>
          </rPr>
          <t>Jorge Ismael Muñoz Rodriguez:</t>
        </r>
        <r>
          <rPr>
            <sz val="9"/>
            <color indexed="81"/>
            <rFont val="Tahoma"/>
            <family val="2"/>
          </rPr>
          <t xml:space="preserve">
(diario, mensual, bimestral, trimestral, semestral)</t>
        </r>
      </text>
    </comment>
    <comment ref="C51" authorId="0" shapeId="0" xr:uid="{6DC11AB6-9175-484D-87DB-643D43CC31AE}">
      <text>
        <r>
          <rPr>
            <b/>
            <sz val="9"/>
            <color indexed="81"/>
            <rFont val="Tahoma"/>
            <family val="2"/>
          </rPr>
          <t>Jorge Ismael Muñoz Rodriguez:</t>
        </r>
        <r>
          <rPr>
            <sz val="9"/>
            <color indexed="81"/>
            <rFont val="Tahoma"/>
            <family val="2"/>
          </rPr>
          <t xml:space="preserve">
Trazabilidad de la ejecución</t>
        </r>
      </text>
    </comment>
    <comment ref="C53" authorId="0" shapeId="0" xr:uid="{A0209C34-2298-42B3-9E90-246089EBA422}">
      <text>
        <r>
          <rPr>
            <b/>
            <sz val="9"/>
            <color indexed="81"/>
            <rFont val="Tahoma"/>
            <family val="2"/>
          </rPr>
          <t>Jorge Ismael Muñoz Rodriguez:</t>
        </r>
        <r>
          <rPr>
            <sz val="9"/>
            <color indexed="81"/>
            <rFont val="Tahoma"/>
            <family val="2"/>
          </rPr>
          <t xml:space="preserve">
Fuentes de información internas o externas
</t>
        </r>
      </text>
    </comment>
    <comment ref="D53" authorId="0" shapeId="0" xr:uid="{7E2B1D5D-B722-49FA-B6B6-FA49107343E8}">
      <text>
        <r>
          <rPr>
            <b/>
            <sz val="9"/>
            <color indexed="81"/>
            <rFont val="Tahoma"/>
            <family val="2"/>
          </rPr>
          <t>Jorge Ismael Muñoz Rodriguez:</t>
        </r>
        <r>
          <rPr>
            <sz val="9"/>
            <color indexed="81"/>
            <rFont val="Tahoma"/>
            <family val="2"/>
          </rPr>
          <t xml:space="preserve">
Formatos o registros internos formales</t>
        </r>
      </text>
    </comment>
    <comment ref="D54" authorId="0" shapeId="0" xr:uid="{1B7C07BF-DC35-4414-ADCF-800C076C9FF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4" authorId="0" shapeId="0" xr:uid="{72FB05C4-CD00-4CAF-8CF1-E2AEBA239B2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5" authorId="0" shapeId="0" xr:uid="{8D079FE0-8970-4C4A-A084-7DB3245D263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6" authorId="0" shapeId="0" xr:uid="{35AF426B-12A6-42D6-A67A-EE99CCA8FE1F}">
      <text>
        <r>
          <rPr>
            <b/>
            <sz val="9"/>
            <color indexed="81"/>
            <rFont val="Tahoma"/>
            <family val="2"/>
          </rPr>
          <t>Jorge Ismael Muñoz Rodriguez:</t>
        </r>
        <r>
          <rPr>
            <sz val="9"/>
            <color indexed="81"/>
            <rFont val="Tahoma"/>
            <family val="2"/>
          </rPr>
          <t xml:space="preserve">
Políticas de operación, manuales o guías especificas</t>
        </r>
      </text>
    </comment>
    <comment ref="C67" authorId="0" shapeId="0" xr:uid="{844E4546-F7D2-4A29-85F0-FE87B8C62B9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8" authorId="0" shapeId="0" xr:uid="{DB6733F6-515B-4B39-94AF-890B3465060F}">
      <text>
        <r>
          <rPr>
            <b/>
            <sz val="9"/>
            <color indexed="81"/>
            <rFont val="Tahoma"/>
            <family val="2"/>
          </rPr>
          <t>Jorge Ismael Muñoz Rodriguez:</t>
        </r>
        <r>
          <rPr>
            <sz val="9"/>
            <color indexed="81"/>
            <rFont val="Tahoma"/>
            <family val="2"/>
          </rPr>
          <t xml:space="preserve">
(diario, mensual, bimestral, trimestral, semestral)</t>
        </r>
      </text>
    </comment>
    <comment ref="C69" authorId="0" shapeId="0" xr:uid="{82F054C4-5A39-4F6B-94B6-0E7CFB84C2E4}">
      <text>
        <r>
          <rPr>
            <b/>
            <sz val="9"/>
            <color indexed="81"/>
            <rFont val="Tahoma"/>
            <family val="2"/>
          </rPr>
          <t>Jorge Ismael Muñoz Rodriguez:</t>
        </r>
        <r>
          <rPr>
            <sz val="9"/>
            <color indexed="81"/>
            <rFont val="Tahoma"/>
            <family val="2"/>
          </rPr>
          <t xml:space="preserve">
Trazabilidad de la ejecución</t>
        </r>
      </text>
    </comment>
    <comment ref="C71" authorId="0" shapeId="0" xr:uid="{F3027FDC-D35F-43F2-B527-CB44B27502B2}">
      <text>
        <r>
          <rPr>
            <b/>
            <sz val="9"/>
            <color indexed="81"/>
            <rFont val="Tahoma"/>
            <family val="2"/>
          </rPr>
          <t>Jorge Ismael Muñoz Rodriguez:</t>
        </r>
        <r>
          <rPr>
            <sz val="9"/>
            <color indexed="81"/>
            <rFont val="Tahoma"/>
            <family val="2"/>
          </rPr>
          <t xml:space="preserve">
Fuentes de información internas o externas
</t>
        </r>
      </text>
    </comment>
    <comment ref="D71" authorId="0" shapeId="0" xr:uid="{587DFD17-C898-4145-B944-6D1055C79786}">
      <text>
        <r>
          <rPr>
            <b/>
            <sz val="9"/>
            <color indexed="81"/>
            <rFont val="Tahoma"/>
            <family val="2"/>
          </rPr>
          <t>Jorge Ismael Muñoz Rodriguez:</t>
        </r>
        <r>
          <rPr>
            <sz val="9"/>
            <color indexed="81"/>
            <rFont val="Tahoma"/>
            <family val="2"/>
          </rPr>
          <t xml:space="preserve">
Formatos o registros internos formales</t>
        </r>
      </text>
    </comment>
    <comment ref="D72" authorId="0" shapeId="0" xr:uid="{0224CEA9-6F72-41F8-AF4E-DC263D64D346}">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82" authorId="0" shapeId="0" xr:uid="{37921E85-5949-451B-A157-4AFC9DBD94E9}">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3" authorId="0" shapeId="0" xr:uid="{7E0B8C4D-D537-41D5-AFDE-EE737312BEF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4" authorId="0" shapeId="0" xr:uid="{B9868DBB-41DB-4C09-BFB6-1DA765DDC4BA}">
      <text>
        <r>
          <rPr>
            <b/>
            <sz val="9"/>
            <color indexed="81"/>
            <rFont val="Tahoma"/>
            <family val="2"/>
          </rPr>
          <t>Jorge Ismael Muñoz Rodriguez:</t>
        </r>
        <r>
          <rPr>
            <sz val="9"/>
            <color indexed="81"/>
            <rFont val="Tahoma"/>
            <family val="2"/>
          </rPr>
          <t xml:space="preserve">
Políticas de operación, manuales o guías especificas</t>
        </r>
      </text>
    </comment>
    <comment ref="C85" authorId="0" shapeId="0" xr:uid="{62CB0B0E-AC98-4D1B-9329-FCB91327707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6" authorId="0" shapeId="0" xr:uid="{228D64DF-9B60-4BF9-BE31-90428B82AD83}">
      <text>
        <r>
          <rPr>
            <b/>
            <sz val="9"/>
            <color indexed="81"/>
            <rFont val="Tahoma"/>
            <family val="2"/>
          </rPr>
          <t>Jorge Ismael Muñoz Rodriguez:</t>
        </r>
        <r>
          <rPr>
            <sz val="9"/>
            <color indexed="81"/>
            <rFont val="Tahoma"/>
            <family val="2"/>
          </rPr>
          <t xml:space="preserve">
(diario, mensual, bimestral, trimestral, semestral)</t>
        </r>
      </text>
    </comment>
    <comment ref="C87" authorId="0" shapeId="0" xr:uid="{A1876429-F0D9-40D8-9FAC-E747851E1A43}">
      <text>
        <r>
          <rPr>
            <b/>
            <sz val="9"/>
            <color indexed="81"/>
            <rFont val="Tahoma"/>
            <family val="2"/>
          </rPr>
          <t>Jorge Ismael Muñoz Rodriguez:</t>
        </r>
        <r>
          <rPr>
            <sz val="9"/>
            <color indexed="81"/>
            <rFont val="Tahoma"/>
            <family val="2"/>
          </rPr>
          <t xml:space="preserve">
Trazabilidad de la ejecución</t>
        </r>
      </text>
    </comment>
    <comment ref="C89" authorId="0" shapeId="0" xr:uid="{20175DB5-162E-400B-947F-71CA88F55C6B}">
      <text>
        <r>
          <rPr>
            <b/>
            <sz val="9"/>
            <color indexed="81"/>
            <rFont val="Tahoma"/>
            <family val="2"/>
          </rPr>
          <t>Jorge Ismael Muñoz Rodriguez:</t>
        </r>
        <r>
          <rPr>
            <sz val="9"/>
            <color indexed="81"/>
            <rFont val="Tahoma"/>
            <family val="2"/>
          </rPr>
          <t xml:space="preserve">
Fuentes de información internas o externas
</t>
        </r>
      </text>
    </comment>
    <comment ref="D89" authorId="0" shapeId="0" xr:uid="{DB841F1F-58E4-47FA-B82F-02FF97A92A87}">
      <text>
        <r>
          <rPr>
            <b/>
            <sz val="9"/>
            <color indexed="81"/>
            <rFont val="Tahoma"/>
            <family val="2"/>
          </rPr>
          <t>Jorge Ismael Muñoz Rodriguez:</t>
        </r>
        <r>
          <rPr>
            <sz val="9"/>
            <color indexed="81"/>
            <rFont val="Tahoma"/>
            <family val="2"/>
          </rPr>
          <t xml:space="preserve">
Formatos o registros internos formales</t>
        </r>
      </text>
    </comment>
    <comment ref="D90" authorId="0" shapeId="0" xr:uid="{C157A340-A936-4B85-BF50-20DB77AFD450}">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02" authorId="0" shapeId="0" xr:uid="{3963E0BA-141C-42A9-9640-180FF6D23F1C}">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3" authorId="0" shapeId="0" xr:uid="{D92410F8-1EE5-41F3-A11C-44A998F1A3B2}">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4" authorId="0" shapeId="0" xr:uid="{8153D9B2-CBC9-452D-9058-43BC8E6AC058}">
      <text>
        <r>
          <rPr>
            <b/>
            <sz val="9"/>
            <color indexed="81"/>
            <rFont val="Tahoma"/>
            <family val="2"/>
          </rPr>
          <t>Jorge Ismael Muñoz Rodriguez:</t>
        </r>
        <r>
          <rPr>
            <sz val="9"/>
            <color indexed="81"/>
            <rFont val="Tahoma"/>
            <family val="2"/>
          </rPr>
          <t xml:space="preserve">
Políticas de operación, manuales o guías especificas</t>
        </r>
      </text>
    </comment>
    <comment ref="C105" authorId="0" shapeId="0" xr:uid="{7352A473-ABF0-4364-97EB-F968F891C249}">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6" authorId="0" shapeId="0" xr:uid="{FF2FF875-CEB8-4FD4-AC2D-2DA70C9FD382}">
      <text>
        <r>
          <rPr>
            <b/>
            <sz val="9"/>
            <color indexed="81"/>
            <rFont val="Tahoma"/>
            <family val="2"/>
          </rPr>
          <t>Jorge Ismael Muñoz Rodriguez:</t>
        </r>
        <r>
          <rPr>
            <sz val="9"/>
            <color indexed="81"/>
            <rFont val="Tahoma"/>
            <family val="2"/>
          </rPr>
          <t xml:space="preserve">
(diario, mensual, bimestral, trimestral, semestral)</t>
        </r>
      </text>
    </comment>
    <comment ref="C107" authorId="0" shapeId="0" xr:uid="{EB93F244-90BF-4C95-B58B-C86AAEB2F3A8}">
      <text>
        <r>
          <rPr>
            <b/>
            <sz val="9"/>
            <color indexed="81"/>
            <rFont val="Tahoma"/>
            <family val="2"/>
          </rPr>
          <t>Jorge Ismael Muñoz Rodriguez:</t>
        </r>
        <r>
          <rPr>
            <sz val="9"/>
            <color indexed="81"/>
            <rFont val="Tahoma"/>
            <family val="2"/>
          </rPr>
          <t xml:space="preserve">
Trazabilidad de la ejecución</t>
        </r>
      </text>
    </comment>
    <comment ref="C109" authorId="0" shapeId="0" xr:uid="{167E749B-65D3-4083-8BEC-525E231BEC15}">
      <text>
        <r>
          <rPr>
            <b/>
            <sz val="9"/>
            <color indexed="81"/>
            <rFont val="Tahoma"/>
            <family val="2"/>
          </rPr>
          <t>Jorge Ismael Muñoz Rodriguez:</t>
        </r>
        <r>
          <rPr>
            <sz val="9"/>
            <color indexed="81"/>
            <rFont val="Tahoma"/>
            <family val="2"/>
          </rPr>
          <t xml:space="preserve">
Fuentes de información internas o externas
</t>
        </r>
      </text>
    </comment>
    <comment ref="D109" authorId="0" shapeId="0" xr:uid="{DDACBF2A-E4FD-423C-9425-4D9DF01AA5D5}">
      <text>
        <r>
          <rPr>
            <b/>
            <sz val="9"/>
            <color indexed="81"/>
            <rFont val="Tahoma"/>
            <family val="2"/>
          </rPr>
          <t>Jorge Ismael Muñoz Rodriguez:</t>
        </r>
        <r>
          <rPr>
            <sz val="9"/>
            <color indexed="81"/>
            <rFont val="Tahoma"/>
            <family val="2"/>
          </rPr>
          <t xml:space="preserve">
Formatos o registros internos formales</t>
        </r>
      </text>
    </comment>
    <comment ref="D110" authorId="0" shapeId="0" xr:uid="{58355501-6CF7-4C88-8183-9F708418B661}">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20" authorId="0" shapeId="0" xr:uid="{74DB113B-5FD7-4A8D-B6DC-D039EE31CB7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1" authorId="0" shapeId="0" xr:uid="{8CA7DF71-54A7-4D8E-BC2B-50A13247902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2" authorId="0" shapeId="0" xr:uid="{D48A40C7-3ADB-49D9-A2FB-37EAD0393468}">
      <text>
        <r>
          <rPr>
            <b/>
            <sz val="9"/>
            <color indexed="81"/>
            <rFont val="Tahoma"/>
            <family val="2"/>
          </rPr>
          <t>Jorge Ismael Muñoz Rodriguez:</t>
        </r>
        <r>
          <rPr>
            <sz val="9"/>
            <color indexed="81"/>
            <rFont val="Tahoma"/>
            <family val="2"/>
          </rPr>
          <t xml:space="preserve">
Políticas de operación, manuales o guías especificas</t>
        </r>
      </text>
    </comment>
    <comment ref="C123" authorId="0" shapeId="0" xr:uid="{2FE4E948-2265-47E3-93AC-15A15C0B1F1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4" authorId="0" shapeId="0" xr:uid="{41CCC288-0EA3-4A66-8A5E-0EC07DA0555B}">
      <text>
        <r>
          <rPr>
            <b/>
            <sz val="9"/>
            <color indexed="81"/>
            <rFont val="Tahoma"/>
            <family val="2"/>
          </rPr>
          <t>Jorge Ismael Muñoz Rodriguez:</t>
        </r>
        <r>
          <rPr>
            <sz val="9"/>
            <color indexed="81"/>
            <rFont val="Tahoma"/>
            <family val="2"/>
          </rPr>
          <t xml:space="preserve">
(diario, mensual, bimestral, trimestral, semestral)</t>
        </r>
      </text>
    </comment>
    <comment ref="C125" authorId="0" shapeId="0" xr:uid="{FE429E88-F753-4DE7-80FE-92A483659EB8}">
      <text>
        <r>
          <rPr>
            <b/>
            <sz val="9"/>
            <color indexed="81"/>
            <rFont val="Tahoma"/>
            <family val="2"/>
          </rPr>
          <t>Jorge Ismael Muñoz Rodriguez:</t>
        </r>
        <r>
          <rPr>
            <sz val="9"/>
            <color indexed="81"/>
            <rFont val="Tahoma"/>
            <family val="2"/>
          </rPr>
          <t xml:space="preserve">
Trazabilidad de la ejecución</t>
        </r>
      </text>
    </comment>
    <comment ref="C127" authorId="0" shapeId="0" xr:uid="{E4FB6CBA-39BA-4A92-B418-8C32C68FA3D9}">
      <text>
        <r>
          <rPr>
            <b/>
            <sz val="9"/>
            <color indexed="81"/>
            <rFont val="Tahoma"/>
            <family val="2"/>
          </rPr>
          <t>Jorge Ismael Muñoz Rodriguez:</t>
        </r>
        <r>
          <rPr>
            <sz val="9"/>
            <color indexed="81"/>
            <rFont val="Tahoma"/>
            <family val="2"/>
          </rPr>
          <t xml:space="preserve">
Fuentes de información internas o externas
</t>
        </r>
      </text>
    </comment>
    <comment ref="D127" authorId="0" shapeId="0" xr:uid="{4F370ADD-498B-4D04-89F7-905E85C281D4}">
      <text>
        <r>
          <rPr>
            <b/>
            <sz val="9"/>
            <color indexed="81"/>
            <rFont val="Tahoma"/>
            <family val="2"/>
          </rPr>
          <t>Jorge Ismael Muñoz Rodriguez:</t>
        </r>
        <r>
          <rPr>
            <sz val="9"/>
            <color indexed="81"/>
            <rFont val="Tahoma"/>
            <family val="2"/>
          </rPr>
          <t xml:space="preserve">
Formatos o registros internos formales</t>
        </r>
      </text>
    </comment>
    <comment ref="D128" authorId="0" shapeId="0" xr:uid="{88707303-EDEE-43B5-93DC-19544055E54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38" authorId="0" shapeId="0" xr:uid="{7DD78B90-4F2B-41AB-9047-1A75AC2ADF0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9" authorId="0" shapeId="0" xr:uid="{984B2F40-6184-4C96-B618-E21F64AF181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40" authorId="0" shapeId="0" xr:uid="{089951EB-CB0E-4F80-94B2-DE8478B5FFE3}">
      <text>
        <r>
          <rPr>
            <b/>
            <sz val="9"/>
            <color indexed="81"/>
            <rFont val="Tahoma"/>
            <family val="2"/>
          </rPr>
          <t>Jorge Ismael Muñoz Rodriguez:</t>
        </r>
        <r>
          <rPr>
            <sz val="9"/>
            <color indexed="81"/>
            <rFont val="Tahoma"/>
            <family val="2"/>
          </rPr>
          <t xml:space="preserve">
Políticas de operación, manuales o guías especificas</t>
        </r>
      </text>
    </comment>
    <comment ref="C141" authorId="0" shapeId="0" xr:uid="{009F29FE-A57D-46FA-8886-E13EF87462B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42" authorId="0" shapeId="0" xr:uid="{DB360150-4D42-4A10-912D-611A78F52888}">
      <text>
        <r>
          <rPr>
            <b/>
            <sz val="9"/>
            <color indexed="81"/>
            <rFont val="Tahoma"/>
            <family val="2"/>
          </rPr>
          <t>Jorge Ismael Muñoz Rodriguez:</t>
        </r>
        <r>
          <rPr>
            <sz val="9"/>
            <color indexed="81"/>
            <rFont val="Tahoma"/>
            <family val="2"/>
          </rPr>
          <t xml:space="preserve">
(diario, mensual, bimestral, trimestral, semestral)</t>
        </r>
      </text>
    </comment>
    <comment ref="C143" authorId="0" shapeId="0" xr:uid="{054092DD-CA9F-4695-8708-94546A0C425A}">
      <text>
        <r>
          <rPr>
            <b/>
            <sz val="9"/>
            <color indexed="81"/>
            <rFont val="Tahoma"/>
            <family val="2"/>
          </rPr>
          <t>Jorge Ismael Muñoz Rodriguez:</t>
        </r>
        <r>
          <rPr>
            <sz val="9"/>
            <color indexed="81"/>
            <rFont val="Tahoma"/>
            <family val="2"/>
          </rPr>
          <t xml:space="preserve">
Trazabilidad de la ejecución</t>
        </r>
      </text>
    </comment>
    <comment ref="C145" authorId="0" shapeId="0" xr:uid="{ECD37551-CEFF-491E-80B0-CBDD750DF36D}">
      <text>
        <r>
          <rPr>
            <b/>
            <sz val="9"/>
            <color indexed="81"/>
            <rFont val="Tahoma"/>
            <family val="2"/>
          </rPr>
          <t>Jorge Ismael Muñoz Rodriguez:</t>
        </r>
        <r>
          <rPr>
            <sz val="9"/>
            <color indexed="81"/>
            <rFont val="Tahoma"/>
            <family val="2"/>
          </rPr>
          <t xml:space="preserve">
Fuentes de información internas o externas
</t>
        </r>
      </text>
    </comment>
    <comment ref="D145" authorId="0" shapeId="0" xr:uid="{CC995D6C-494D-43BA-BB68-72F66C53C61F}">
      <text>
        <r>
          <rPr>
            <b/>
            <sz val="9"/>
            <color indexed="81"/>
            <rFont val="Tahoma"/>
            <family val="2"/>
          </rPr>
          <t>Jorge Ismael Muñoz Rodriguez:</t>
        </r>
        <r>
          <rPr>
            <sz val="9"/>
            <color indexed="81"/>
            <rFont val="Tahoma"/>
            <family val="2"/>
          </rPr>
          <t xml:space="preserve">
Formatos o registros internos formales</t>
        </r>
      </text>
    </comment>
    <comment ref="D146" authorId="0" shapeId="0" xr:uid="{1D9D5C82-62FE-4FA9-B118-DFFD373B76AE}">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56" authorId="0" shapeId="0" xr:uid="{607BEB8A-47BC-422D-922D-376B2C1EDB0B}">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57" authorId="0" shapeId="0" xr:uid="{0ECFB5DE-CB09-4C36-8753-50F1808F015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58" authorId="0" shapeId="0" xr:uid="{EF09E614-980C-4033-A245-63840D370C21}">
      <text>
        <r>
          <rPr>
            <b/>
            <sz val="9"/>
            <color indexed="81"/>
            <rFont val="Tahoma"/>
            <family val="2"/>
          </rPr>
          <t>Jorge Ismael Muñoz Rodriguez:</t>
        </r>
        <r>
          <rPr>
            <sz val="9"/>
            <color indexed="81"/>
            <rFont val="Tahoma"/>
            <family val="2"/>
          </rPr>
          <t xml:space="preserve">
Políticas de operación, manuales o guías especificas</t>
        </r>
      </text>
    </comment>
    <comment ref="C159" authorId="0" shapeId="0" xr:uid="{8466C355-F94A-43D4-98B8-EA9CB6CC6689}">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60" authorId="0" shapeId="0" xr:uid="{3F33A87D-A9C9-4B0D-AEB6-4647418CFB71}">
      <text>
        <r>
          <rPr>
            <b/>
            <sz val="9"/>
            <color indexed="81"/>
            <rFont val="Tahoma"/>
            <family val="2"/>
          </rPr>
          <t>Jorge Ismael Muñoz Rodriguez:</t>
        </r>
        <r>
          <rPr>
            <sz val="9"/>
            <color indexed="81"/>
            <rFont val="Tahoma"/>
            <family val="2"/>
          </rPr>
          <t xml:space="preserve">
(diario, mensual, bimestral, trimestral, semestral)</t>
        </r>
      </text>
    </comment>
    <comment ref="C161" authorId="0" shapeId="0" xr:uid="{B7017808-ECBC-4FAD-BAA6-44B051871995}">
      <text>
        <r>
          <rPr>
            <b/>
            <sz val="9"/>
            <color indexed="81"/>
            <rFont val="Tahoma"/>
            <family val="2"/>
          </rPr>
          <t>Jorge Ismael Muñoz Rodriguez:</t>
        </r>
        <r>
          <rPr>
            <sz val="9"/>
            <color indexed="81"/>
            <rFont val="Tahoma"/>
            <family val="2"/>
          </rPr>
          <t xml:space="preserve">
Trazabilidad de la ejecución</t>
        </r>
      </text>
    </comment>
    <comment ref="C163" authorId="0" shapeId="0" xr:uid="{C27B3EF3-C254-4A66-AAB2-63E114C34DEE}">
      <text>
        <r>
          <rPr>
            <b/>
            <sz val="9"/>
            <color indexed="81"/>
            <rFont val="Tahoma"/>
            <family val="2"/>
          </rPr>
          <t>Jorge Ismael Muñoz Rodriguez:</t>
        </r>
        <r>
          <rPr>
            <sz val="9"/>
            <color indexed="81"/>
            <rFont val="Tahoma"/>
            <family val="2"/>
          </rPr>
          <t xml:space="preserve">
Fuentes de información internas o externas
</t>
        </r>
      </text>
    </comment>
    <comment ref="D163" authorId="0" shapeId="0" xr:uid="{50A98977-02D1-4768-8FAB-A6A247170E12}">
      <text>
        <r>
          <rPr>
            <b/>
            <sz val="9"/>
            <color indexed="81"/>
            <rFont val="Tahoma"/>
            <family val="2"/>
          </rPr>
          <t>Jorge Ismael Muñoz Rodriguez:</t>
        </r>
        <r>
          <rPr>
            <sz val="9"/>
            <color indexed="81"/>
            <rFont val="Tahoma"/>
            <family val="2"/>
          </rPr>
          <t xml:space="preserve">
Formatos o registros internos formales</t>
        </r>
      </text>
    </comment>
    <comment ref="D164" authorId="0" shapeId="0" xr:uid="{C568AA9C-F69C-4ED9-98F6-291CA44FDF20}">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74" authorId="0" shapeId="0" xr:uid="{C313E02C-89B8-459B-AA2F-EE7FCC2E91FF}">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75" authorId="0" shapeId="0" xr:uid="{AC018093-AE2D-4C22-8DFC-5AF6C51AA6F7}">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76" authorId="0" shapeId="0" xr:uid="{0F3FC7D0-BE29-4113-A750-EDAFF5243857}">
      <text>
        <r>
          <rPr>
            <b/>
            <sz val="9"/>
            <color indexed="81"/>
            <rFont val="Tahoma"/>
            <family val="2"/>
          </rPr>
          <t>Jorge Ismael Muñoz Rodriguez:</t>
        </r>
        <r>
          <rPr>
            <sz val="9"/>
            <color indexed="81"/>
            <rFont val="Tahoma"/>
            <family val="2"/>
          </rPr>
          <t xml:space="preserve">
Políticas de operación, manuales o guías especificas</t>
        </r>
      </text>
    </comment>
    <comment ref="C177" authorId="0" shapeId="0" xr:uid="{B1368727-8BB1-42FF-86D4-CAF04EA58FC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78" authorId="0" shapeId="0" xr:uid="{94611990-1C4B-4FD0-A4C5-6629D6E0C5D0}">
      <text>
        <r>
          <rPr>
            <b/>
            <sz val="9"/>
            <color indexed="81"/>
            <rFont val="Tahoma"/>
            <family val="2"/>
          </rPr>
          <t>Jorge Ismael Muñoz Rodriguez:</t>
        </r>
        <r>
          <rPr>
            <sz val="9"/>
            <color indexed="81"/>
            <rFont val="Tahoma"/>
            <family val="2"/>
          </rPr>
          <t xml:space="preserve">
(diario, mensual, bimestral, trimestral, semestral)</t>
        </r>
      </text>
    </comment>
    <comment ref="C179" authorId="0" shapeId="0" xr:uid="{CFCA6D52-08DE-4FAD-BC41-A766953154B3}">
      <text>
        <r>
          <rPr>
            <b/>
            <sz val="9"/>
            <color indexed="81"/>
            <rFont val="Tahoma"/>
            <family val="2"/>
          </rPr>
          <t>Jorge Ismael Muñoz Rodriguez:</t>
        </r>
        <r>
          <rPr>
            <sz val="9"/>
            <color indexed="81"/>
            <rFont val="Tahoma"/>
            <family val="2"/>
          </rPr>
          <t xml:space="preserve">
Trazabilidad de la ejecución</t>
        </r>
      </text>
    </comment>
    <comment ref="C181" authorId="0" shapeId="0" xr:uid="{F9CCD96C-6357-4C51-92BF-7F5E4722F1B3}">
      <text>
        <r>
          <rPr>
            <b/>
            <sz val="9"/>
            <color indexed="81"/>
            <rFont val="Tahoma"/>
            <family val="2"/>
          </rPr>
          <t>Jorge Ismael Muñoz Rodriguez:</t>
        </r>
        <r>
          <rPr>
            <sz val="9"/>
            <color indexed="81"/>
            <rFont val="Tahoma"/>
            <family val="2"/>
          </rPr>
          <t xml:space="preserve">
Fuentes de información internas o externas
</t>
        </r>
      </text>
    </comment>
    <comment ref="D181" authorId="0" shapeId="0" xr:uid="{0B5C5015-4E93-41EC-9C96-3945A2F6B9D0}">
      <text>
        <r>
          <rPr>
            <b/>
            <sz val="9"/>
            <color indexed="81"/>
            <rFont val="Tahoma"/>
            <family val="2"/>
          </rPr>
          <t>Jorge Ismael Muñoz Rodriguez:</t>
        </r>
        <r>
          <rPr>
            <sz val="9"/>
            <color indexed="81"/>
            <rFont val="Tahoma"/>
            <family val="2"/>
          </rPr>
          <t xml:space="preserve">
Formatos o registros internos formales</t>
        </r>
      </text>
    </comment>
    <comment ref="D182" authorId="0" shapeId="0" xr:uid="{3F9BAECC-9AF2-4BF4-9E4B-95AD3B5CE6A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192" authorId="0" shapeId="0" xr:uid="{427B2371-2CF5-44F7-A633-F407D8919DCD}">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93" authorId="0" shapeId="0" xr:uid="{26D428C9-A2C1-4EA6-8AAD-4B7B31C4A39E}">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94" authorId="0" shapeId="0" xr:uid="{3EB7675C-7B7D-411B-B945-295F306A5504}">
      <text>
        <r>
          <rPr>
            <b/>
            <sz val="9"/>
            <color indexed="81"/>
            <rFont val="Tahoma"/>
            <family val="2"/>
          </rPr>
          <t>Jorge Ismael Muñoz Rodriguez:</t>
        </r>
        <r>
          <rPr>
            <sz val="9"/>
            <color indexed="81"/>
            <rFont val="Tahoma"/>
            <family val="2"/>
          </rPr>
          <t xml:space="preserve">
Políticas de operación, manuales o guías especificas</t>
        </r>
      </text>
    </comment>
    <comment ref="C195" authorId="0" shapeId="0" xr:uid="{CA80FD67-3E24-4140-87E1-12E4CAA038C8}">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96" authorId="0" shapeId="0" xr:uid="{2ED9D503-5AD1-4D38-A288-B335CE864C69}">
      <text>
        <r>
          <rPr>
            <b/>
            <sz val="9"/>
            <color indexed="81"/>
            <rFont val="Tahoma"/>
            <family val="2"/>
          </rPr>
          <t>Jorge Ismael Muñoz Rodriguez:</t>
        </r>
        <r>
          <rPr>
            <sz val="9"/>
            <color indexed="81"/>
            <rFont val="Tahoma"/>
            <family val="2"/>
          </rPr>
          <t xml:space="preserve">
(diario, mensual, bimestral, trimestral, semestral)</t>
        </r>
      </text>
    </comment>
    <comment ref="C197" authorId="0" shapeId="0" xr:uid="{6CC633E6-6DDA-43B3-843D-05E6F9B99B09}">
      <text>
        <r>
          <rPr>
            <b/>
            <sz val="9"/>
            <color indexed="81"/>
            <rFont val="Tahoma"/>
            <family val="2"/>
          </rPr>
          <t>Jorge Ismael Muñoz Rodriguez:</t>
        </r>
        <r>
          <rPr>
            <sz val="9"/>
            <color indexed="81"/>
            <rFont val="Tahoma"/>
            <family val="2"/>
          </rPr>
          <t xml:space="preserve">
Trazabilidad de la ejecución</t>
        </r>
      </text>
    </comment>
    <comment ref="C199" authorId="0" shapeId="0" xr:uid="{DE93B790-125B-4712-85C1-1E8D1B97F537}">
      <text>
        <r>
          <rPr>
            <b/>
            <sz val="9"/>
            <color indexed="81"/>
            <rFont val="Tahoma"/>
            <family val="2"/>
          </rPr>
          <t>Jorge Ismael Muñoz Rodriguez:</t>
        </r>
        <r>
          <rPr>
            <sz val="9"/>
            <color indexed="81"/>
            <rFont val="Tahoma"/>
            <family val="2"/>
          </rPr>
          <t xml:space="preserve">
Fuentes de información internas o externas
</t>
        </r>
      </text>
    </comment>
    <comment ref="D199" authorId="0" shapeId="0" xr:uid="{83B1B97D-FAA8-43C4-BB83-6F0A43152688}">
      <text>
        <r>
          <rPr>
            <b/>
            <sz val="9"/>
            <color indexed="81"/>
            <rFont val="Tahoma"/>
            <family val="2"/>
          </rPr>
          <t>Jorge Ismael Muñoz Rodriguez:</t>
        </r>
        <r>
          <rPr>
            <sz val="9"/>
            <color indexed="81"/>
            <rFont val="Tahoma"/>
            <family val="2"/>
          </rPr>
          <t xml:space="preserve">
Formatos o registros internos formales</t>
        </r>
      </text>
    </comment>
    <comment ref="D200" authorId="0" shapeId="0" xr:uid="{F12E4190-8B42-4E7C-83C8-661142609B44}">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12" authorId="0" shapeId="0" xr:uid="{2156AFEF-8392-44AD-BA3E-D775403B710B}">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13" authorId="0" shapeId="0" xr:uid="{CAA5932F-C01B-418A-84E7-57FC59441CCE}">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214" authorId="0" shapeId="0" xr:uid="{0E4EF912-192C-478D-BF35-31B282F12829}">
      <text>
        <r>
          <rPr>
            <b/>
            <sz val="9"/>
            <color indexed="81"/>
            <rFont val="Tahoma"/>
            <family val="2"/>
          </rPr>
          <t>Jorge Ismael Muñoz Rodriguez:</t>
        </r>
        <r>
          <rPr>
            <sz val="9"/>
            <color indexed="81"/>
            <rFont val="Tahoma"/>
            <family val="2"/>
          </rPr>
          <t xml:space="preserve">
Políticas de operación, manuales o guías especificas</t>
        </r>
      </text>
    </comment>
    <comment ref="C215" authorId="0" shapeId="0" xr:uid="{7B518AF8-5D66-4717-8D12-4BFBFDC0F6C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216" authorId="0" shapeId="0" xr:uid="{E94EDCAF-BA1C-48B2-8188-B28A699DA10F}">
      <text>
        <r>
          <rPr>
            <b/>
            <sz val="9"/>
            <color indexed="81"/>
            <rFont val="Tahoma"/>
            <family val="2"/>
          </rPr>
          <t>Jorge Ismael Muñoz Rodriguez:</t>
        </r>
        <r>
          <rPr>
            <sz val="9"/>
            <color indexed="81"/>
            <rFont val="Tahoma"/>
            <family val="2"/>
          </rPr>
          <t xml:space="preserve">
(diario, mensual, bimestral, trimestral, semestral)</t>
        </r>
      </text>
    </comment>
    <comment ref="C217" authorId="0" shapeId="0" xr:uid="{FB8EFD28-DB95-4A9D-9678-6055391ACB82}">
      <text>
        <r>
          <rPr>
            <b/>
            <sz val="9"/>
            <color indexed="81"/>
            <rFont val="Tahoma"/>
            <family val="2"/>
          </rPr>
          <t>Jorge Ismael Muñoz Rodriguez:</t>
        </r>
        <r>
          <rPr>
            <sz val="9"/>
            <color indexed="81"/>
            <rFont val="Tahoma"/>
            <family val="2"/>
          </rPr>
          <t xml:space="preserve">
Trazabilidad de la ejecución</t>
        </r>
      </text>
    </comment>
    <comment ref="C219" authorId="0" shapeId="0" xr:uid="{F811F9BD-9688-4B06-A490-48342EF9BBED}">
      <text>
        <r>
          <rPr>
            <b/>
            <sz val="9"/>
            <color indexed="81"/>
            <rFont val="Tahoma"/>
            <family val="2"/>
          </rPr>
          <t>Jorge Ismael Muñoz Rodriguez:</t>
        </r>
        <r>
          <rPr>
            <sz val="9"/>
            <color indexed="81"/>
            <rFont val="Tahoma"/>
            <family val="2"/>
          </rPr>
          <t xml:space="preserve">
Fuentes de información internas o externas
</t>
        </r>
      </text>
    </comment>
    <comment ref="D219" authorId="0" shapeId="0" xr:uid="{4B024E2B-4548-4BA2-8F14-E0335F87BE63}">
      <text>
        <r>
          <rPr>
            <b/>
            <sz val="9"/>
            <color indexed="81"/>
            <rFont val="Tahoma"/>
            <family val="2"/>
          </rPr>
          <t>Jorge Ismael Muñoz Rodriguez:</t>
        </r>
        <r>
          <rPr>
            <sz val="9"/>
            <color indexed="81"/>
            <rFont val="Tahoma"/>
            <family val="2"/>
          </rPr>
          <t xml:space="preserve">
Formatos o registros internos formales</t>
        </r>
      </text>
    </comment>
    <comment ref="D220" authorId="0" shapeId="0" xr:uid="{6786BCC7-6B93-4BA1-BC27-274AB9D30050}">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29" authorId="0" shapeId="0" xr:uid="{697D5A53-767D-4793-8EEE-31315A68E1E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30" authorId="0" shapeId="0" xr:uid="{5DD1EF37-3DEC-4384-925B-56404547ACF6}">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231" authorId="0" shapeId="0" xr:uid="{1378D7BC-135F-42EC-B891-95264295F0E2}">
      <text>
        <r>
          <rPr>
            <b/>
            <sz val="9"/>
            <color indexed="81"/>
            <rFont val="Tahoma"/>
            <family val="2"/>
          </rPr>
          <t>Jorge Ismael Muñoz Rodriguez:</t>
        </r>
        <r>
          <rPr>
            <sz val="9"/>
            <color indexed="81"/>
            <rFont val="Tahoma"/>
            <family val="2"/>
          </rPr>
          <t xml:space="preserve">
Políticas de operación, manuales o guías especificas</t>
        </r>
      </text>
    </comment>
    <comment ref="C232" authorId="0" shapeId="0" xr:uid="{13259A19-E426-4EFF-8A34-967CE7E4565E}">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233" authorId="0" shapeId="0" xr:uid="{D63503AC-E0FD-4AF0-B8DA-014A5827920B}">
      <text>
        <r>
          <rPr>
            <b/>
            <sz val="9"/>
            <color indexed="81"/>
            <rFont val="Tahoma"/>
            <family val="2"/>
          </rPr>
          <t>Jorge Ismael Muñoz Rodriguez:</t>
        </r>
        <r>
          <rPr>
            <sz val="9"/>
            <color indexed="81"/>
            <rFont val="Tahoma"/>
            <family val="2"/>
          </rPr>
          <t xml:space="preserve">
(diario, mensual, bimestral, trimestral, semestral)</t>
        </r>
      </text>
    </comment>
    <comment ref="C234" authorId="0" shapeId="0" xr:uid="{088DE974-F3D6-4573-96AF-D39B15F205A3}">
      <text>
        <r>
          <rPr>
            <b/>
            <sz val="9"/>
            <color indexed="81"/>
            <rFont val="Tahoma"/>
            <family val="2"/>
          </rPr>
          <t>Jorge Ismael Muñoz Rodriguez:</t>
        </r>
        <r>
          <rPr>
            <sz val="9"/>
            <color indexed="81"/>
            <rFont val="Tahoma"/>
            <family val="2"/>
          </rPr>
          <t xml:space="preserve">
Trazabilidad de la ejecución</t>
        </r>
      </text>
    </comment>
    <comment ref="C236" authorId="0" shapeId="0" xr:uid="{368A9616-A6AC-4ABF-B874-DED7851DD79D}">
      <text>
        <r>
          <rPr>
            <b/>
            <sz val="9"/>
            <color indexed="81"/>
            <rFont val="Tahoma"/>
            <family val="2"/>
          </rPr>
          <t>Jorge Ismael Muñoz Rodriguez:</t>
        </r>
        <r>
          <rPr>
            <sz val="9"/>
            <color indexed="81"/>
            <rFont val="Tahoma"/>
            <family val="2"/>
          </rPr>
          <t xml:space="preserve">
Fuentes de información internas o externas
</t>
        </r>
      </text>
    </comment>
    <comment ref="D236" authorId="0" shapeId="0" xr:uid="{7B6B6897-2320-4BB6-8920-0E15F22DD6D1}">
      <text>
        <r>
          <rPr>
            <b/>
            <sz val="9"/>
            <color indexed="81"/>
            <rFont val="Tahoma"/>
            <family val="2"/>
          </rPr>
          <t>Jorge Ismael Muñoz Rodriguez:</t>
        </r>
        <r>
          <rPr>
            <sz val="9"/>
            <color indexed="81"/>
            <rFont val="Tahoma"/>
            <family val="2"/>
          </rPr>
          <t xml:space="preserve">
Formatos o registros internos formales</t>
        </r>
      </text>
    </comment>
    <comment ref="D237" authorId="0" shapeId="0" xr:uid="{E1C09122-F625-46B6-B0EA-8790C1193141}">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46" authorId="0" shapeId="0" xr:uid="{76E616FF-AED1-47B1-B5F8-B5C30D11233C}">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47" authorId="0" shapeId="0" xr:uid="{12251D7E-EBDB-4A82-9345-9410FE9BD40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248" authorId="0" shapeId="0" xr:uid="{29A6B355-980B-4D32-A416-4FB81342AD3B}">
      <text>
        <r>
          <rPr>
            <b/>
            <sz val="9"/>
            <color indexed="81"/>
            <rFont val="Tahoma"/>
            <family val="2"/>
          </rPr>
          <t>Jorge Ismael Muñoz Rodriguez:</t>
        </r>
        <r>
          <rPr>
            <sz val="9"/>
            <color indexed="81"/>
            <rFont val="Tahoma"/>
            <family val="2"/>
          </rPr>
          <t xml:space="preserve">
Políticas de operación, manuales o guías especificas</t>
        </r>
      </text>
    </comment>
    <comment ref="C249" authorId="0" shapeId="0" xr:uid="{F80D21BF-BC3A-4152-A798-24D906CEA8C2}">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250" authorId="0" shapeId="0" xr:uid="{B7628F4C-8F84-4BCB-A83C-26D2BF5BC5FF}">
      <text>
        <r>
          <rPr>
            <b/>
            <sz val="9"/>
            <color indexed="81"/>
            <rFont val="Tahoma"/>
            <family val="2"/>
          </rPr>
          <t>Jorge Ismael Muñoz Rodriguez:</t>
        </r>
        <r>
          <rPr>
            <sz val="9"/>
            <color indexed="81"/>
            <rFont val="Tahoma"/>
            <family val="2"/>
          </rPr>
          <t xml:space="preserve">
(diario, mensual, bimestral, trimestral, semestral)</t>
        </r>
      </text>
    </comment>
    <comment ref="C251" authorId="0" shapeId="0" xr:uid="{8DA29804-3E48-4EA5-84F5-9A9FA0F65C67}">
      <text>
        <r>
          <rPr>
            <b/>
            <sz val="9"/>
            <color indexed="81"/>
            <rFont val="Tahoma"/>
            <family val="2"/>
          </rPr>
          <t>Jorge Ismael Muñoz Rodriguez:</t>
        </r>
        <r>
          <rPr>
            <sz val="9"/>
            <color indexed="81"/>
            <rFont val="Tahoma"/>
            <family val="2"/>
          </rPr>
          <t xml:space="preserve">
Trazabilidad de la ejecución</t>
        </r>
      </text>
    </comment>
    <comment ref="C253" authorId="0" shapeId="0" xr:uid="{622D09C8-6075-4670-97B9-8F453C63840B}">
      <text>
        <r>
          <rPr>
            <b/>
            <sz val="9"/>
            <color indexed="81"/>
            <rFont val="Tahoma"/>
            <family val="2"/>
          </rPr>
          <t>Jorge Ismael Muñoz Rodriguez:</t>
        </r>
        <r>
          <rPr>
            <sz val="9"/>
            <color indexed="81"/>
            <rFont val="Tahoma"/>
            <family val="2"/>
          </rPr>
          <t xml:space="preserve">
Fuentes de información internas o externas
</t>
        </r>
      </text>
    </comment>
    <comment ref="D253" authorId="0" shapeId="0" xr:uid="{8E505437-692B-404F-B78E-DBC8295B6538}">
      <text>
        <r>
          <rPr>
            <b/>
            <sz val="9"/>
            <color indexed="81"/>
            <rFont val="Tahoma"/>
            <family val="2"/>
          </rPr>
          <t>Jorge Ismael Muñoz Rodriguez:</t>
        </r>
        <r>
          <rPr>
            <sz val="9"/>
            <color indexed="81"/>
            <rFont val="Tahoma"/>
            <family val="2"/>
          </rPr>
          <t xml:space="preserve">
Formatos o registros internos formales</t>
        </r>
      </text>
    </comment>
    <comment ref="D254" authorId="0" shapeId="0" xr:uid="{F954C7A9-4014-4CE7-9EEE-87FFA28F391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64" authorId="0" shapeId="0" xr:uid="{FA717F31-AC46-4719-98F8-55E2FE3C8D0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65" authorId="0" shapeId="0" xr:uid="{BAF77E91-BDBD-436D-855D-38986CD72649}">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266" authorId="0" shapeId="0" xr:uid="{E4FEA2C7-EF4B-4357-8F50-66C092C6EF88}">
      <text>
        <r>
          <rPr>
            <b/>
            <sz val="9"/>
            <color indexed="81"/>
            <rFont val="Tahoma"/>
            <family val="2"/>
          </rPr>
          <t>Jorge Ismael Muñoz Rodriguez:</t>
        </r>
        <r>
          <rPr>
            <sz val="9"/>
            <color indexed="81"/>
            <rFont val="Tahoma"/>
            <family val="2"/>
          </rPr>
          <t xml:space="preserve">
Políticas de operación, manuales o guías especificas</t>
        </r>
      </text>
    </comment>
    <comment ref="C267" authorId="0" shapeId="0" xr:uid="{79F6BB4E-30B4-4855-9F0C-78C0F33AF80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268" authorId="0" shapeId="0" xr:uid="{BEDD3E52-8562-4DFF-96C3-9D11A23C35FD}">
      <text>
        <r>
          <rPr>
            <b/>
            <sz val="9"/>
            <color indexed="81"/>
            <rFont val="Tahoma"/>
            <family val="2"/>
          </rPr>
          <t>Jorge Ismael Muñoz Rodriguez:</t>
        </r>
        <r>
          <rPr>
            <sz val="9"/>
            <color indexed="81"/>
            <rFont val="Tahoma"/>
            <family val="2"/>
          </rPr>
          <t xml:space="preserve">
(diario, mensual, bimestral, trimestral, semestral)</t>
        </r>
      </text>
    </comment>
    <comment ref="C269" authorId="0" shapeId="0" xr:uid="{8088910D-CD3B-4D02-AF65-292C8D9152F9}">
      <text>
        <r>
          <rPr>
            <b/>
            <sz val="9"/>
            <color indexed="81"/>
            <rFont val="Tahoma"/>
            <family val="2"/>
          </rPr>
          <t>Jorge Ismael Muñoz Rodriguez:</t>
        </r>
        <r>
          <rPr>
            <sz val="9"/>
            <color indexed="81"/>
            <rFont val="Tahoma"/>
            <family val="2"/>
          </rPr>
          <t xml:space="preserve">
Trazabilidad de la ejecución</t>
        </r>
      </text>
    </comment>
    <comment ref="C271" authorId="0" shapeId="0" xr:uid="{66D4E1EA-AFF5-4879-B55A-B53790B519D8}">
      <text>
        <r>
          <rPr>
            <b/>
            <sz val="9"/>
            <color indexed="81"/>
            <rFont val="Tahoma"/>
            <family val="2"/>
          </rPr>
          <t>Jorge Ismael Muñoz Rodriguez:</t>
        </r>
        <r>
          <rPr>
            <sz val="9"/>
            <color indexed="81"/>
            <rFont val="Tahoma"/>
            <family val="2"/>
          </rPr>
          <t xml:space="preserve">
Fuentes de información internas o externas
</t>
        </r>
      </text>
    </comment>
    <comment ref="D271" authorId="0" shapeId="0" xr:uid="{886E84C4-5271-44C0-ADF5-9F5098E9D337}">
      <text>
        <r>
          <rPr>
            <b/>
            <sz val="9"/>
            <color indexed="81"/>
            <rFont val="Tahoma"/>
            <family val="2"/>
          </rPr>
          <t>Jorge Ismael Muñoz Rodriguez:</t>
        </r>
        <r>
          <rPr>
            <sz val="9"/>
            <color indexed="81"/>
            <rFont val="Tahoma"/>
            <family val="2"/>
          </rPr>
          <t xml:space="preserve">
Formatos o registros internos formales</t>
        </r>
      </text>
    </comment>
    <comment ref="D272" authorId="0" shapeId="0" xr:uid="{91BB6200-A2E1-40B8-91E6-C0F9277476F3}">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282" authorId="0" shapeId="0" xr:uid="{09BE4979-85AD-4BEF-B32B-58F6398B7FDF}">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283" authorId="0" shapeId="0" xr:uid="{8B0F2D69-CC6B-4651-9A36-979460F8765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284" authorId="0" shapeId="0" xr:uid="{F089BDB4-ECA6-4B3B-B7D2-1A77ADB9CA21}">
      <text>
        <r>
          <rPr>
            <b/>
            <sz val="9"/>
            <color indexed="81"/>
            <rFont val="Tahoma"/>
            <family val="2"/>
          </rPr>
          <t>Jorge Ismael Muñoz Rodriguez:</t>
        </r>
        <r>
          <rPr>
            <sz val="9"/>
            <color indexed="81"/>
            <rFont val="Tahoma"/>
            <family val="2"/>
          </rPr>
          <t xml:space="preserve">
Políticas de operación, manuales o guías especificas</t>
        </r>
      </text>
    </comment>
    <comment ref="C285" authorId="0" shapeId="0" xr:uid="{05DB26E4-6BD7-4218-826A-F483FB4A62F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286" authorId="0" shapeId="0" xr:uid="{4960EB05-BE47-4DC5-BB26-151F935FA115}">
      <text>
        <r>
          <rPr>
            <b/>
            <sz val="9"/>
            <color indexed="81"/>
            <rFont val="Tahoma"/>
            <family val="2"/>
          </rPr>
          <t>Jorge Ismael Muñoz Rodriguez:</t>
        </r>
        <r>
          <rPr>
            <sz val="9"/>
            <color indexed="81"/>
            <rFont val="Tahoma"/>
            <family val="2"/>
          </rPr>
          <t xml:space="preserve">
(diario, mensual, bimestral, trimestral, semestral)</t>
        </r>
      </text>
    </comment>
    <comment ref="C287" authorId="0" shapeId="0" xr:uid="{A9D51D98-B5A2-4982-A8B9-5CB847FF37C3}">
      <text>
        <r>
          <rPr>
            <b/>
            <sz val="9"/>
            <color indexed="81"/>
            <rFont val="Tahoma"/>
            <family val="2"/>
          </rPr>
          <t>Jorge Ismael Muñoz Rodriguez:</t>
        </r>
        <r>
          <rPr>
            <sz val="9"/>
            <color indexed="81"/>
            <rFont val="Tahoma"/>
            <family val="2"/>
          </rPr>
          <t xml:space="preserve">
Trazabilidad de la ejecución</t>
        </r>
      </text>
    </comment>
    <comment ref="C289" authorId="0" shapeId="0" xr:uid="{993194D8-21C3-4630-8E47-86BFE71FC2E0}">
      <text>
        <r>
          <rPr>
            <b/>
            <sz val="9"/>
            <color indexed="81"/>
            <rFont val="Tahoma"/>
            <family val="2"/>
          </rPr>
          <t>Jorge Ismael Muñoz Rodriguez:</t>
        </r>
        <r>
          <rPr>
            <sz val="9"/>
            <color indexed="81"/>
            <rFont val="Tahoma"/>
            <family val="2"/>
          </rPr>
          <t xml:space="preserve">
Fuentes de información internas o externas
</t>
        </r>
      </text>
    </comment>
    <comment ref="D289" authorId="0" shapeId="0" xr:uid="{42DAAE81-1E91-4F9A-9EFA-835E611E0ED9}">
      <text>
        <r>
          <rPr>
            <b/>
            <sz val="9"/>
            <color indexed="81"/>
            <rFont val="Tahoma"/>
            <family val="2"/>
          </rPr>
          <t>Jorge Ismael Muñoz Rodriguez:</t>
        </r>
        <r>
          <rPr>
            <sz val="9"/>
            <color indexed="81"/>
            <rFont val="Tahoma"/>
            <family val="2"/>
          </rPr>
          <t xml:space="preserve">
Formatos o registros internos formales</t>
        </r>
      </text>
    </comment>
    <comment ref="D290" authorId="0" shapeId="0" xr:uid="{9FAB4580-56E8-46C7-9F03-73763C6D3FFA}">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02" authorId="0" shapeId="0" xr:uid="{EA971864-1BB6-4AB7-A35D-7FA75EEE7BD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03" authorId="0" shapeId="0" xr:uid="{C4F4BCF5-CB70-49A7-9449-737301B00F7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04" authorId="0" shapeId="0" xr:uid="{97FF779A-A5E6-4188-BF76-1A22DC7C0E38}">
      <text>
        <r>
          <rPr>
            <b/>
            <sz val="9"/>
            <color indexed="81"/>
            <rFont val="Tahoma"/>
            <family val="2"/>
          </rPr>
          <t>Jorge Ismael Muñoz Rodriguez:</t>
        </r>
        <r>
          <rPr>
            <sz val="9"/>
            <color indexed="81"/>
            <rFont val="Tahoma"/>
            <family val="2"/>
          </rPr>
          <t xml:space="preserve">
Políticas de operación, manuales o guías especificas</t>
        </r>
      </text>
    </comment>
    <comment ref="C305" authorId="0" shapeId="0" xr:uid="{BBD39C0F-273B-46C7-A797-2CC8001A2C6A}">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06" authorId="0" shapeId="0" xr:uid="{C6FDBC1E-2E9B-4B04-836A-58F340E11626}">
      <text>
        <r>
          <rPr>
            <b/>
            <sz val="9"/>
            <color indexed="81"/>
            <rFont val="Tahoma"/>
            <family val="2"/>
          </rPr>
          <t>Jorge Ismael Muñoz Rodriguez:</t>
        </r>
        <r>
          <rPr>
            <sz val="9"/>
            <color indexed="81"/>
            <rFont val="Tahoma"/>
            <family val="2"/>
          </rPr>
          <t xml:space="preserve">
(diario, mensual, bimestral, trimestral, semestral)</t>
        </r>
      </text>
    </comment>
    <comment ref="C307" authorId="0" shapeId="0" xr:uid="{16B87A78-8787-4D7E-9BA2-D3944CF103B1}">
      <text>
        <r>
          <rPr>
            <b/>
            <sz val="9"/>
            <color indexed="81"/>
            <rFont val="Tahoma"/>
            <family val="2"/>
          </rPr>
          <t>Jorge Ismael Muñoz Rodriguez:</t>
        </r>
        <r>
          <rPr>
            <sz val="9"/>
            <color indexed="81"/>
            <rFont val="Tahoma"/>
            <family val="2"/>
          </rPr>
          <t xml:space="preserve">
Trazabilidad de la ejecución</t>
        </r>
      </text>
    </comment>
    <comment ref="C309" authorId="0" shapeId="0" xr:uid="{10CDB2A1-FF27-4CA4-88C2-B5564AD57626}">
      <text>
        <r>
          <rPr>
            <b/>
            <sz val="9"/>
            <color indexed="81"/>
            <rFont val="Tahoma"/>
            <family val="2"/>
          </rPr>
          <t>Jorge Ismael Muñoz Rodriguez:</t>
        </r>
        <r>
          <rPr>
            <sz val="9"/>
            <color indexed="81"/>
            <rFont val="Tahoma"/>
            <family val="2"/>
          </rPr>
          <t xml:space="preserve">
Fuentes de información internas o externas
</t>
        </r>
      </text>
    </comment>
    <comment ref="D309" authorId="0" shapeId="0" xr:uid="{8A82758C-77CF-461C-B7F5-BEB6981B03A4}">
      <text>
        <r>
          <rPr>
            <b/>
            <sz val="9"/>
            <color indexed="81"/>
            <rFont val="Tahoma"/>
            <family val="2"/>
          </rPr>
          <t>Jorge Ismael Muñoz Rodriguez:</t>
        </r>
        <r>
          <rPr>
            <sz val="9"/>
            <color indexed="81"/>
            <rFont val="Tahoma"/>
            <family val="2"/>
          </rPr>
          <t xml:space="preserve">
Formatos o registros internos formales</t>
        </r>
      </text>
    </comment>
    <comment ref="D310" authorId="0" shapeId="0" xr:uid="{97602F5E-6AA7-48A3-993D-197AAFB969F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20" authorId="0" shapeId="0" xr:uid="{15EF9E92-B760-413F-A921-14CB7EAE212E}">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21" authorId="0" shapeId="0" xr:uid="{EC6A8399-AA55-4AE7-98FE-5A49A38F753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22" authorId="0" shapeId="0" xr:uid="{46090840-0B3F-427A-9677-37A6353C9BE5}">
      <text>
        <r>
          <rPr>
            <b/>
            <sz val="9"/>
            <color indexed="81"/>
            <rFont val="Tahoma"/>
            <family val="2"/>
          </rPr>
          <t>Jorge Ismael Muñoz Rodriguez:</t>
        </r>
        <r>
          <rPr>
            <sz val="9"/>
            <color indexed="81"/>
            <rFont val="Tahoma"/>
            <family val="2"/>
          </rPr>
          <t xml:space="preserve">
Políticas de operación, manuales o guías especificas</t>
        </r>
      </text>
    </comment>
    <comment ref="C323" authorId="0" shapeId="0" xr:uid="{A30DF3FC-7A78-41D7-8918-91F527E48B8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24" authorId="0" shapeId="0" xr:uid="{8289E828-F7C1-40B7-BD28-BC700A6EBF25}">
      <text>
        <r>
          <rPr>
            <b/>
            <sz val="9"/>
            <color indexed="81"/>
            <rFont val="Tahoma"/>
            <family val="2"/>
          </rPr>
          <t>Jorge Ismael Muñoz Rodriguez:</t>
        </r>
        <r>
          <rPr>
            <sz val="9"/>
            <color indexed="81"/>
            <rFont val="Tahoma"/>
            <family val="2"/>
          </rPr>
          <t xml:space="preserve">
(diario, mensual, bimestral, trimestral, semestral)</t>
        </r>
      </text>
    </comment>
    <comment ref="C325" authorId="0" shapeId="0" xr:uid="{89AFCAC5-BE5D-4704-A194-17682B94D4F1}">
      <text>
        <r>
          <rPr>
            <b/>
            <sz val="9"/>
            <color indexed="81"/>
            <rFont val="Tahoma"/>
            <family val="2"/>
          </rPr>
          <t>Jorge Ismael Muñoz Rodriguez:</t>
        </r>
        <r>
          <rPr>
            <sz val="9"/>
            <color indexed="81"/>
            <rFont val="Tahoma"/>
            <family val="2"/>
          </rPr>
          <t xml:space="preserve">
Trazabilidad de la ejecución</t>
        </r>
      </text>
    </comment>
    <comment ref="C327" authorId="0" shapeId="0" xr:uid="{74E0D9EE-258D-40D1-BDF8-2B0E1577CBCF}">
      <text>
        <r>
          <rPr>
            <b/>
            <sz val="9"/>
            <color indexed="81"/>
            <rFont val="Tahoma"/>
            <family val="2"/>
          </rPr>
          <t>Jorge Ismael Muñoz Rodriguez:</t>
        </r>
        <r>
          <rPr>
            <sz val="9"/>
            <color indexed="81"/>
            <rFont val="Tahoma"/>
            <family val="2"/>
          </rPr>
          <t xml:space="preserve">
Fuentes de información internas o externas
</t>
        </r>
      </text>
    </comment>
    <comment ref="D327" authorId="0" shapeId="0" xr:uid="{5515CE99-1303-4901-AC3A-D2B75C6E520B}">
      <text>
        <r>
          <rPr>
            <b/>
            <sz val="9"/>
            <color indexed="81"/>
            <rFont val="Tahoma"/>
            <family val="2"/>
          </rPr>
          <t>Jorge Ismael Muñoz Rodriguez:</t>
        </r>
        <r>
          <rPr>
            <sz val="9"/>
            <color indexed="81"/>
            <rFont val="Tahoma"/>
            <family val="2"/>
          </rPr>
          <t xml:space="preserve">
Formatos o registros internos formales</t>
        </r>
      </text>
    </comment>
    <comment ref="D328" authorId="0" shapeId="0" xr:uid="{85D0DCDF-C467-4919-9C4F-6967E64AAE1D}">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38" authorId="0" shapeId="0" xr:uid="{AEA90C5A-A6F4-45A7-BC63-F1F0E4217C3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39" authorId="0" shapeId="0" xr:uid="{F227BA8A-330E-4918-AC77-88D3DC7D1BC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40" authorId="0" shapeId="0" xr:uid="{4A6F79B2-02CF-450E-BC2B-5191A127DB1F}">
      <text>
        <r>
          <rPr>
            <b/>
            <sz val="9"/>
            <color indexed="81"/>
            <rFont val="Tahoma"/>
            <family val="2"/>
          </rPr>
          <t>Jorge Ismael Muñoz Rodriguez:</t>
        </r>
        <r>
          <rPr>
            <sz val="9"/>
            <color indexed="81"/>
            <rFont val="Tahoma"/>
            <family val="2"/>
          </rPr>
          <t xml:space="preserve">
Políticas de operación, manuales o guías especificas</t>
        </r>
      </text>
    </comment>
    <comment ref="C341" authorId="0" shapeId="0" xr:uid="{B683C5E9-0652-4279-BE2D-1C4DAAAC5EA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42" authorId="0" shapeId="0" xr:uid="{7C265616-A984-4BF5-A1FB-64D17F9FBCAC}">
      <text>
        <r>
          <rPr>
            <b/>
            <sz val="9"/>
            <color indexed="81"/>
            <rFont val="Tahoma"/>
            <family val="2"/>
          </rPr>
          <t>Jorge Ismael Muñoz Rodriguez:</t>
        </r>
        <r>
          <rPr>
            <sz val="9"/>
            <color indexed="81"/>
            <rFont val="Tahoma"/>
            <family val="2"/>
          </rPr>
          <t xml:space="preserve">
(diario, mensual, bimestral, trimestral, semestral)</t>
        </r>
      </text>
    </comment>
    <comment ref="C343" authorId="0" shapeId="0" xr:uid="{7E20D41F-079A-4C12-90DB-3F2ABC535DA8}">
      <text>
        <r>
          <rPr>
            <b/>
            <sz val="9"/>
            <color indexed="81"/>
            <rFont val="Tahoma"/>
            <family val="2"/>
          </rPr>
          <t>Jorge Ismael Muñoz Rodriguez:</t>
        </r>
        <r>
          <rPr>
            <sz val="9"/>
            <color indexed="81"/>
            <rFont val="Tahoma"/>
            <family val="2"/>
          </rPr>
          <t xml:space="preserve">
Trazabilidad de la ejecución</t>
        </r>
      </text>
    </comment>
    <comment ref="C345" authorId="0" shapeId="0" xr:uid="{D26BD3D0-5952-47E9-8353-6DE903668D74}">
      <text>
        <r>
          <rPr>
            <b/>
            <sz val="9"/>
            <color indexed="81"/>
            <rFont val="Tahoma"/>
            <family val="2"/>
          </rPr>
          <t>Jorge Ismael Muñoz Rodriguez:</t>
        </r>
        <r>
          <rPr>
            <sz val="9"/>
            <color indexed="81"/>
            <rFont val="Tahoma"/>
            <family val="2"/>
          </rPr>
          <t xml:space="preserve">
Fuentes de información internas o externas
</t>
        </r>
      </text>
    </comment>
    <comment ref="D345" authorId="0" shapeId="0" xr:uid="{7C14C19F-D41A-42D8-BB89-580DB15F1750}">
      <text>
        <r>
          <rPr>
            <b/>
            <sz val="9"/>
            <color indexed="81"/>
            <rFont val="Tahoma"/>
            <family val="2"/>
          </rPr>
          <t>Jorge Ismael Muñoz Rodriguez:</t>
        </r>
        <r>
          <rPr>
            <sz val="9"/>
            <color indexed="81"/>
            <rFont val="Tahoma"/>
            <family val="2"/>
          </rPr>
          <t xml:space="preserve">
Formatos o registros internos formales</t>
        </r>
      </text>
    </comment>
    <comment ref="D346" authorId="0" shapeId="0" xr:uid="{98C60676-FD8B-4366-A5AF-B22611BAE48A}">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56" authorId="0" shapeId="0" xr:uid="{EA501454-477E-4539-8463-54EF78723B7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57" authorId="0" shapeId="0" xr:uid="{8EF88F5A-FDF7-46F4-B18C-BF7CBFF7E50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58" authorId="0" shapeId="0" xr:uid="{DD87873D-1046-4A1A-AC02-4DCDF7F46132}">
      <text>
        <r>
          <rPr>
            <b/>
            <sz val="9"/>
            <color indexed="81"/>
            <rFont val="Tahoma"/>
            <family val="2"/>
          </rPr>
          <t>Jorge Ismael Muñoz Rodriguez:</t>
        </r>
        <r>
          <rPr>
            <sz val="9"/>
            <color indexed="81"/>
            <rFont val="Tahoma"/>
            <family val="2"/>
          </rPr>
          <t xml:space="preserve">
Políticas de operación, manuales o guías especificas</t>
        </r>
      </text>
    </comment>
    <comment ref="C359" authorId="0" shapeId="0" xr:uid="{B9FD65F3-4F93-483D-AA0B-9EBBB98BA306}">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60" authorId="0" shapeId="0" xr:uid="{3AAE7365-5617-48DF-B94C-3C6A93D79011}">
      <text>
        <r>
          <rPr>
            <b/>
            <sz val="9"/>
            <color indexed="81"/>
            <rFont val="Tahoma"/>
            <family val="2"/>
          </rPr>
          <t>Jorge Ismael Muñoz Rodriguez:</t>
        </r>
        <r>
          <rPr>
            <sz val="9"/>
            <color indexed="81"/>
            <rFont val="Tahoma"/>
            <family val="2"/>
          </rPr>
          <t xml:space="preserve">
(diario, mensual, bimestral, trimestral, semestral)</t>
        </r>
      </text>
    </comment>
    <comment ref="C361" authorId="0" shapeId="0" xr:uid="{0D47C747-AD56-4D8B-B0D3-1DB07217F233}">
      <text>
        <r>
          <rPr>
            <b/>
            <sz val="9"/>
            <color indexed="81"/>
            <rFont val="Tahoma"/>
            <family val="2"/>
          </rPr>
          <t>Jorge Ismael Muñoz Rodriguez:</t>
        </r>
        <r>
          <rPr>
            <sz val="9"/>
            <color indexed="81"/>
            <rFont val="Tahoma"/>
            <family val="2"/>
          </rPr>
          <t xml:space="preserve">
Trazabilidad de la ejecución</t>
        </r>
      </text>
    </comment>
    <comment ref="C363" authorId="0" shapeId="0" xr:uid="{B36B71B7-AEED-437B-AEB4-F7A0F2E93272}">
      <text>
        <r>
          <rPr>
            <b/>
            <sz val="9"/>
            <color indexed="81"/>
            <rFont val="Tahoma"/>
            <family val="2"/>
          </rPr>
          <t>Jorge Ismael Muñoz Rodriguez:</t>
        </r>
        <r>
          <rPr>
            <sz val="9"/>
            <color indexed="81"/>
            <rFont val="Tahoma"/>
            <family val="2"/>
          </rPr>
          <t xml:space="preserve">
Fuentes de información internas o externas
</t>
        </r>
      </text>
    </comment>
    <comment ref="D363" authorId="0" shapeId="0" xr:uid="{1CFF1C2C-23A1-4001-9F1D-A3E36DD782FB}">
      <text>
        <r>
          <rPr>
            <b/>
            <sz val="9"/>
            <color indexed="81"/>
            <rFont val="Tahoma"/>
            <family val="2"/>
          </rPr>
          <t>Jorge Ismael Muñoz Rodriguez:</t>
        </r>
        <r>
          <rPr>
            <sz val="9"/>
            <color indexed="81"/>
            <rFont val="Tahoma"/>
            <family val="2"/>
          </rPr>
          <t xml:space="preserve">
Formatos o registros internos formales</t>
        </r>
      </text>
    </comment>
    <comment ref="D364" authorId="0" shapeId="0" xr:uid="{B9B654B1-3EFC-498D-A23C-F1EB13191569}">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76" authorId="0" shapeId="0" xr:uid="{69770DF5-AA61-4DD0-8F1E-43981056CD4D}">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77" authorId="0" shapeId="0" xr:uid="{99D8FCE2-E155-4B19-9016-47CD652FC6A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78" authorId="0" shapeId="0" xr:uid="{555C641E-42AA-4ED7-B99B-9BACE4B182AA}">
      <text>
        <r>
          <rPr>
            <b/>
            <sz val="9"/>
            <color indexed="81"/>
            <rFont val="Tahoma"/>
            <family val="2"/>
          </rPr>
          <t>Jorge Ismael Muñoz Rodriguez:</t>
        </r>
        <r>
          <rPr>
            <sz val="9"/>
            <color indexed="81"/>
            <rFont val="Tahoma"/>
            <family val="2"/>
          </rPr>
          <t xml:space="preserve">
Políticas de operación, manuales o guías especificas</t>
        </r>
      </text>
    </comment>
    <comment ref="C379" authorId="0" shapeId="0" xr:uid="{90FE5BD0-171E-41CF-A352-C80AED6D18F8}">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80" authorId="0" shapeId="0" xr:uid="{ABA749AB-71FF-4D83-B4EB-744D1CE30609}">
      <text>
        <r>
          <rPr>
            <b/>
            <sz val="9"/>
            <color indexed="81"/>
            <rFont val="Tahoma"/>
            <family val="2"/>
          </rPr>
          <t>Jorge Ismael Muñoz Rodriguez:</t>
        </r>
        <r>
          <rPr>
            <sz val="9"/>
            <color indexed="81"/>
            <rFont val="Tahoma"/>
            <family val="2"/>
          </rPr>
          <t xml:space="preserve">
(diario, mensual, bimestral, trimestral, semestral)</t>
        </r>
      </text>
    </comment>
    <comment ref="C381" authorId="0" shapeId="0" xr:uid="{756FACA1-2EA0-4E3A-8693-1503EE1E9268}">
      <text>
        <r>
          <rPr>
            <b/>
            <sz val="9"/>
            <color indexed="81"/>
            <rFont val="Tahoma"/>
            <family val="2"/>
          </rPr>
          <t>Jorge Ismael Muñoz Rodriguez:</t>
        </r>
        <r>
          <rPr>
            <sz val="9"/>
            <color indexed="81"/>
            <rFont val="Tahoma"/>
            <family val="2"/>
          </rPr>
          <t xml:space="preserve">
Trazabilidad de la ejecución</t>
        </r>
      </text>
    </comment>
    <comment ref="C383" authorId="0" shapeId="0" xr:uid="{7A639655-6AAC-472C-9D2A-02AAAF0E3223}">
      <text>
        <r>
          <rPr>
            <b/>
            <sz val="9"/>
            <color indexed="81"/>
            <rFont val="Tahoma"/>
            <family val="2"/>
          </rPr>
          <t>Jorge Ismael Muñoz Rodriguez:</t>
        </r>
        <r>
          <rPr>
            <sz val="9"/>
            <color indexed="81"/>
            <rFont val="Tahoma"/>
            <family val="2"/>
          </rPr>
          <t xml:space="preserve">
Fuentes de información internas o externas
</t>
        </r>
      </text>
    </comment>
    <comment ref="D383" authorId="0" shapeId="0" xr:uid="{8F9B8098-005E-4D1D-8072-27B64AE7C498}">
      <text>
        <r>
          <rPr>
            <b/>
            <sz val="9"/>
            <color indexed="81"/>
            <rFont val="Tahoma"/>
            <family val="2"/>
          </rPr>
          <t>Jorge Ismael Muñoz Rodriguez:</t>
        </r>
        <r>
          <rPr>
            <sz val="9"/>
            <color indexed="81"/>
            <rFont val="Tahoma"/>
            <family val="2"/>
          </rPr>
          <t xml:space="preserve">
Formatos o registros internos formales</t>
        </r>
      </text>
    </comment>
    <comment ref="D384" authorId="0" shapeId="0" xr:uid="{1D79E241-6A03-43CF-8DB2-2868766E6B0E}">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394" authorId="0" shapeId="0" xr:uid="{94161F56-8826-47FC-B3F5-02903A296199}">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395" authorId="0" shapeId="0" xr:uid="{2673B975-28AE-4B80-950F-56CE16F96341}">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396" authorId="0" shapeId="0" xr:uid="{CEDB17FB-E1BA-464E-87FD-C54A84FA31FE}">
      <text>
        <r>
          <rPr>
            <b/>
            <sz val="9"/>
            <color indexed="81"/>
            <rFont val="Tahoma"/>
            <family val="2"/>
          </rPr>
          <t>Jorge Ismael Muñoz Rodriguez:</t>
        </r>
        <r>
          <rPr>
            <sz val="9"/>
            <color indexed="81"/>
            <rFont val="Tahoma"/>
            <family val="2"/>
          </rPr>
          <t xml:space="preserve">
Políticas de operación, manuales o guías especificas</t>
        </r>
      </text>
    </comment>
    <comment ref="C397" authorId="0" shapeId="0" xr:uid="{B7A6DAC8-CA2F-4B7E-8D7E-67D2C75A626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398" authorId="0" shapeId="0" xr:uid="{DF490072-4431-42E8-B54A-B66A8659D048}">
      <text>
        <r>
          <rPr>
            <b/>
            <sz val="9"/>
            <color indexed="81"/>
            <rFont val="Tahoma"/>
            <family val="2"/>
          </rPr>
          <t>Jorge Ismael Muñoz Rodriguez:</t>
        </r>
        <r>
          <rPr>
            <sz val="9"/>
            <color indexed="81"/>
            <rFont val="Tahoma"/>
            <family val="2"/>
          </rPr>
          <t xml:space="preserve">
(diario, mensual, bimestral, trimestral, semestral)</t>
        </r>
      </text>
    </comment>
    <comment ref="C399" authorId="0" shapeId="0" xr:uid="{7B64EEA4-BA85-4863-B54A-E73DDE55385C}">
      <text>
        <r>
          <rPr>
            <b/>
            <sz val="9"/>
            <color indexed="81"/>
            <rFont val="Tahoma"/>
            <family val="2"/>
          </rPr>
          <t>Jorge Ismael Muñoz Rodriguez:</t>
        </r>
        <r>
          <rPr>
            <sz val="9"/>
            <color indexed="81"/>
            <rFont val="Tahoma"/>
            <family val="2"/>
          </rPr>
          <t xml:space="preserve">
Trazabilidad de la ejecución</t>
        </r>
      </text>
    </comment>
    <comment ref="C401" authorId="0" shapeId="0" xr:uid="{18855591-F9F7-4754-8764-65F12DB9C0A4}">
      <text>
        <r>
          <rPr>
            <b/>
            <sz val="9"/>
            <color indexed="81"/>
            <rFont val="Tahoma"/>
            <family val="2"/>
          </rPr>
          <t>Jorge Ismael Muñoz Rodriguez:</t>
        </r>
        <r>
          <rPr>
            <sz val="9"/>
            <color indexed="81"/>
            <rFont val="Tahoma"/>
            <family val="2"/>
          </rPr>
          <t xml:space="preserve">
Fuentes de información internas o externas
</t>
        </r>
      </text>
    </comment>
    <comment ref="D401" authorId="0" shapeId="0" xr:uid="{A8597394-BD7F-4EF7-A977-6A98DD492F51}">
      <text>
        <r>
          <rPr>
            <b/>
            <sz val="9"/>
            <color indexed="81"/>
            <rFont val="Tahoma"/>
            <family val="2"/>
          </rPr>
          <t>Jorge Ismael Muñoz Rodriguez:</t>
        </r>
        <r>
          <rPr>
            <sz val="9"/>
            <color indexed="81"/>
            <rFont val="Tahoma"/>
            <family val="2"/>
          </rPr>
          <t xml:space="preserve">
Formatos o registros internos formales</t>
        </r>
      </text>
    </comment>
    <comment ref="D402" authorId="0" shapeId="0" xr:uid="{5C8AEE72-A63B-42D6-8AB3-B3BAB0669BFB}">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12" authorId="0" shapeId="0" xr:uid="{CBA7BFEB-F0BB-4E5C-AB9C-C5A193EA22C8}">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13" authorId="0" shapeId="0" xr:uid="{E980F16B-58FB-47AD-BEC0-2F009A7E7D6B}">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14" authorId="0" shapeId="0" xr:uid="{FF9A91A0-8510-4BD2-BD55-84267D7F6C6C}">
      <text>
        <r>
          <rPr>
            <b/>
            <sz val="9"/>
            <color indexed="81"/>
            <rFont val="Tahoma"/>
            <family val="2"/>
          </rPr>
          <t>Jorge Ismael Muñoz Rodriguez:</t>
        </r>
        <r>
          <rPr>
            <sz val="9"/>
            <color indexed="81"/>
            <rFont val="Tahoma"/>
            <family val="2"/>
          </rPr>
          <t xml:space="preserve">
Políticas de operación, manuales o guías especificas</t>
        </r>
      </text>
    </comment>
    <comment ref="C415" authorId="0" shapeId="0" xr:uid="{DB836DA7-4DFA-4AE2-B8DB-BDCD840A220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416" authorId="0" shapeId="0" xr:uid="{99BFA923-7CDD-4914-B452-7F5BAFA88670}">
      <text>
        <r>
          <rPr>
            <b/>
            <sz val="9"/>
            <color indexed="81"/>
            <rFont val="Tahoma"/>
            <family val="2"/>
          </rPr>
          <t>Jorge Ismael Muñoz Rodriguez:</t>
        </r>
        <r>
          <rPr>
            <sz val="9"/>
            <color indexed="81"/>
            <rFont val="Tahoma"/>
            <family val="2"/>
          </rPr>
          <t xml:space="preserve">
(diario, mensual, bimestral, trimestral, semestral)</t>
        </r>
      </text>
    </comment>
    <comment ref="C417" authorId="0" shapeId="0" xr:uid="{E4C2A4F9-3FEF-4468-98A9-F87EB43F7725}">
      <text>
        <r>
          <rPr>
            <b/>
            <sz val="9"/>
            <color indexed="81"/>
            <rFont val="Tahoma"/>
            <family val="2"/>
          </rPr>
          <t>Jorge Ismael Muñoz Rodriguez:</t>
        </r>
        <r>
          <rPr>
            <sz val="9"/>
            <color indexed="81"/>
            <rFont val="Tahoma"/>
            <family val="2"/>
          </rPr>
          <t xml:space="preserve">
Trazabilidad de la ejecución</t>
        </r>
      </text>
    </comment>
    <comment ref="C419" authorId="0" shapeId="0" xr:uid="{8F9CDCB1-65E7-4B84-BB66-313A4166A5C0}">
      <text>
        <r>
          <rPr>
            <b/>
            <sz val="9"/>
            <color indexed="81"/>
            <rFont val="Tahoma"/>
            <family val="2"/>
          </rPr>
          <t>Jorge Ismael Muñoz Rodriguez:</t>
        </r>
        <r>
          <rPr>
            <sz val="9"/>
            <color indexed="81"/>
            <rFont val="Tahoma"/>
            <family val="2"/>
          </rPr>
          <t xml:space="preserve">
Fuentes de información internas o externas
</t>
        </r>
      </text>
    </comment>
    <comment ref="D419" authorId="0" shapeId="0" xr:uid="{EF86D94E-3EC8-463A-AB7F-67A009A9AB94}">
      <text>
        <r>
          <rPr>
            <b/>
            <sz val="9"/>
            <color indexed="81"/>
            <rFont val="Tahoma"/>
            <family val="2"/>
          </rPr>
          <t>Jorge Ismael Muñoz Rodriguez:</t>
        </r>
        <r>
          <rPr>
            <sz val="9"/>
            <color indexed="81"/>
            <rFont val="Tahoma"/>
            <family val="2"/>
          </rPr>
          <t xml:space="preserve">
Formatos o registros internos formales</t>
        </r>
      </text>
    </comment>
    <comment ref="D420" authorId="0" shapeId="0" xr:uid="{3E293F90-56A1-4FDB-B1C7-AC3468FB0719}">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30" authorId="0" shapeId="0" xr:uid="{E8595E8E-CA5F-4699-8B32-C6AC48255D1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31" authorId="0" shapeId="0" xr:uid="{0E848CA4-B23A-4ED9-98BE-6DF8068B47B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32" authorId="0" shapeId="0" xr:uid="{108C9F09-28B8-4FCA-9E14-69D2E7F8A8F7}">
      <text>
        <r>
          <rPr>
            <b/>
            <sz val="9"/>
            <color indexed="81"/>
            <rFont val="Tahoma"/>
            <family val="2"/>
          </rPr>
          <t>Jorge Ismael Muñoz Rodriguez:</t>
        </r>
        <r>
          <rPr>
            <sz val="9"/>
            <color indexed="81"/>
            <rFont val="Tahoma"/>
            <family val="2"/>
          </rPr>
          <t xml:space="preserve">
Políticas de operación, manuales o guías especificas</t>
        </r>
      </text>
    </comment>
    <comment ref="C433" authorId="0" shapeId="0" xr:uid="{66C5AFB9-5EAF-4BAF-A17D-1FC43A7DE345}">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434" authorId="0" shapeId="0" xr:uid="{88947737-4DC2-4999-8F98-5EE52B44DF6D}">
      <text>
        <r>
          <rPr>
            <b/>
            <sz val="9"/>
            <color indexed="81"/>
            <rFont val="Tahoma"/>
            <family val="2"/>
          </rPr>
          <t>Jorge Ismael Muñoz Rodriguez:</t>
        </r>
        <r>
          <rPr>
            <sz val="9"/>
            <color indexed="81"/>
            <rFont val="Tahoma"/>
            <family val="2"/>
          </rPr>
          <t xml:space="preserve">
(diario, mensual, bimestral, trimestral, semestral)</t>
        </r>
      </text>
    </comment>
    <comment ref="C435" authorId="0" shapeId="0" xr:uid="{506C955D-B333-4986-816C-E455E5575366}">
      <text>
        <r>
          <rPr>
            <b/>
            <sz val="9"/>
            <color indexed="81"/>
            <rFont val="Tahoma"/>
            <family val="2"/>
          </rPr>
          <t>Jorge Ismael Muñoz Rodriguez:</t>
        </r>
        <r>
          <rPr>
            <sz val="9"/>
            <color indexed="81"/>
            <rFont val="Tahoma"/>
            <family val="2"/>
          </rPr>
          <t xml:space="preserve">
Trazabilidad de la ejecución</t>
        </r>
      </text>
    </comment>
    <comment ref="C437" authorId="0" shapeId="0" xr:uid="{F0F47429-9C69-4720-BF99-E40CCFC7A092}">
      <text>
        <r>
          <rPr>
            <b/>
            <sz val="9"/>
            <color indexed="81"/>
            <rFont val="Tahoma"/>
            <family val="2"/>
          </rPr>
          <t>Jorge Ismael Muñoz Rodriguez:</t>
        </r>
        <r>
          <rPr>
            <sz val="9"/>
            <color indexed="81"/>
            <rFont val="Tahoma"/>
            <family val="2"/>
          </rPr>
          <t xml:space="preserve">
Fuentes de información internas o externas
</t>
        </r>
      </text>
    </comment>
    <comment ref="D437" authorId="0" shapeId="0" xr:uid="{E16E48D5-13E2-49F9-8749-98F35D61EB47}">
      <text>
        <r>
          <rPr>
            <b/>
            <sz val="9"/>
            <color indexed="81"/>
            <rFont val="Tahoma"/>
            <family val="2"/>
          </rPr>
          <t>Jorge Ismael Muñoz Rodriguez:</t>
        </r>
        <r>
          <rPr>
            <sz val="9"/>
            <color indexed="81"/>
            <rFont val="Tahoma"/>
            <family val="2"/>
          </rPr>
          <t xml:space="preserve">
Formatos o registros internos formales</t>
        </r>
      </text>
    </comment>
    <comment ref="D438" authorId="0" shapeId="0" xr:uid="{9ADEA591-1269-41E3-A4DB-0D9C3219D4C9}">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48" authorId="0" shapeId="0" xr:uid="{49DD0EC3-D583-4E47-A4E1-91451A1B8EC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49" authorId="0" shapeId="0" xr:uid="{AE3B42C2-E6F4-47DC-9C8C-4C178FB56FE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50" authorId="0" shapeId="0" xr:uid="{A236B2B1-7CE9-424F-B99B-DE719571F336}">
      <text>
        <r>
          <rPr>
            <b/>
            <sz val="9"/>
            <color indexed="81"/>
            <rFont val="Tahoma"/>
            <family val="2"/>
          </rPr>
          <t>Jorge Ismael Muñoz Rodriguez:</t>
        </r>
        <r>
          <rPr>
            <sz val="9"/>
            <color indexed="81"/>
            <rFont val="Tahoma"/>
            <family val="2"/>
          </rPr>
          <t xml:space="preserve">
Políticas de operación, manuales o guías especificas</t>
        </r>
      </text>
    </comment>
    <comment ref="C451" authorId="0" shapeId="0" xr:uid="{6FE0F77C-44C8-485A-8C12-242EBB0B8C8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452" authorId="0" shapeId="0" xr:uid="{6B50B9EF-283F-49A6-8C66-0AE2AC254600}">
      <text>
        <r>
          <rPr>
            <b/>
            <sz val="9"/>
            <color indexed="81"/>
            <rFont val="Tahoma"/>
            <family val="2"/>
          </rPr>
          <t>Jorge Ismael Muñoz Rodriguez:</t>
        </r>
        <r>
          <rPr>
            <sz val="9"/>
            <color indexed="81"/>
            <rFont val="Tahoma"/>
            <family val="2"/>
          </rPr>
          <t xml:space="preserve">
(diario, mensual, bimestral, trimestral, semestral)</t>
        </r>
      </text>
    </comment>
    <comment ref="C453" authorId="0" shapeId="0" xr:uid="{2F4F06F5-F1B1-4331-8AC5-4258E7663851}">
      <text>
        <r>
          <rPr>
            <b/>
            <sz val="9"/>
            <color indexed="81"/>
            <rFont val="Tahoma"/>
            <family val="2"/>
          </rPr>
          <t>Jorge Ismael Muñoz Rodriguez:</t>
        </r>
        <r>
          <rPr>
            <sz val="9"/>
            <color indexed="81"/>
            <rFont val="Tahoma"/>
            <family val="2"/>
          </rPr>
          <t xml:space="preserve">
Trazabilidad de la ejecución</t>
        </r>
      </text>
    </comment>
    <comment ref="C455" authorId="0" shapeId="0" xr:uid="{880E0B9A-1F83-4081-88B1-0D12A484BC39}">
      <text>
        <r>
          <rPr>
            <b/>
            <sz val="9"/>
            <color indexed="81"/>
            <rFont val="Tahoma"/>
            <family val="2"/>
          </rPr>
          <t>Jorge Ismael Muñoz Rodriguez:</t>
        </r>
        <r>
          <rPr>
            <sz val="9"/>
            <color indexed="81"/>
            <rFont val="Tahoma"/>
            <family val="2"/>
          </rPr>
          <t xml:space="preserve">
Fuentes de información internas o externas
</t>
        </r>
      </text>
    </comment>
    <comment ref="D455" authorId="0" shapeId="0" xr:uid="{D805BFE1-02BE-41F4-99BB-10EE697E9910}">
      <text>
        <r>
          <rPr>
            <b/>
            <sz val="9"/>
            <color indexed="81"/>
            <rFont val="Tahoma"/>
            <family val="2"/>
          </rPr>
          <t>Jorge Ismael Muñoz Rodriguez:</t>
        </r>
        <r>
          <rPr>
            <sz val="9"/>
            <color indexed="81"/>
            <rFont val="Tahoma"/>
            <family val="2"/>
          </rPr>
          <t xml:space="preserve">
Formatos o registros internos formales</t>
        </r>
      </text>
    </comment>
    <comment ref="D456" authorId="0" shapeId="0" xr:uid="{0569AA85-DD5D-43DC-882B-1349CDBAD5D3}">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68" authorId="0" shapeId="0" xr:uid="{E9F8BDB8-4133-4EC4-AE72-7606518D4A5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69" authorId="0" shapeId="0" xr:uid="{8AC28D3D-1D34-450E-85C1-1B4BD0A6A02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70" authorId="0" shapeId="0" xr:uid="{04ACAAC6-BEA5-420D-BED2-C4A393441E25}">
      <text>
        <r>
          <rPr>
            <b/>
            <sz val="9"/>
            <color indexed="81"/>
            <rFont val="Tahoma"/>
            <family val="2"/>
          </rPr>
          <t>Jorge Ismael Muñoz Rodriguez:</t>
        </r>
        <r>
          <rPr>
            <sz val="9"/>
            <color indexed="81"/>
            <rFont val="Tahoma"/>
            <family val="2"/>
          </rPr>
          <t xml:space="preserve">
Políticas de operación, manuales o guías especificas</t>
        </r>
      </text>
    </comment>
    <comment ref="C471" authorId="0" shapeId="0" xr:uid="{9E9C52B8-D769-463D-8BF2-144A66492522}">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472" authorId="0" shapeId="0" xr:uid="{E1CCB05D-1EEE-457F-8A5A-4885B915DABA}">
      <text>
        <r>
          <rPr>
            <b/>
            <sz val="9"/>
            <color indexed="81"/>
            <rFont val="Tahoma"/>
            <family val="2"/>
          </rPr>
          <t>Jorge Ismael Muñoz Rodriguez:</t>
        </r>
        <r>
          <rPr>
            <sz val="9"/>
            <color indexed="81"/>
            <rFont val="Tahoma"/>
            <family val="2"/>
          </rPr>
          <t xml:space="preserve">
(diario, mensual, bimestral, trimestral, semestral)</t>
        </r>
      </text>
    </comment>
    <comment ref="C473" authorId="0" shapeId="0" xr:uid="{DBB2537D-0C2B-4AA1-9616-3E3C1F3A0215}">
      <text>
        <r>
          <rPr>
            <b/>
            <sz val="9"/>
            <color indexed="81"/>
            <rFont val="Tahoma"/>
            <family val="2"/>
          </rPr>
          <t>Jorge Ismael Muñoz Rodriguez:</t>
        </r>
        <r>
          <rPr>
            <sz val="9"/>
            <color indexed="81"/>
            <rFont val="Tahoma"/>
            <family val="2"/>
          </rPr>
          <t xml:space="preserve">
Trazabilidad de la ejecución</t>
        </r>
      </text>
    </comment>
    <comment ref="C475" authorId="0" shapeId="0" xr:uid="{FED84229-B59B-45A1-B0E3-7FF6FD0E6D75}">
      <text>
        <r>
          <rPr>
            <b/>
            <sz val="9"/>
            <color indexed="81"/>
            <rFont val="Tahoma"/>
            <family val="2"/>
          </rPr>
          <t>Jorge Ismael Muñoz Rodriguez:</t>
        </r>
        <r>
          <rPr>
            <sz val="9"/>
            <color indexed="81"/>
            <rFont val="Tahoma"/>
            <family val="2"/>
          </rPr>
          <t xml:space="preserve">
Fuentes de información internas o externas
</t>
        </r>
      </text>
    </comment>
    <comment ref="D475" authorId="0" shapeId="0" xr:uid="{1D3DB864-B6F0-46DA-8DDC-CE42077F4F88}">
      <text>
        <r>
          <rPr>
            <b/>
            <sz val="9"/>
            <color indexed="81"/>
            <rFont val="Tahoma"/>
            <family val="2"/>
          </rPr>
          <t>Jorge Ismael Muñoz Rodriguez:</t>
        </r>
        <r>
          <rPr>
            <sz val="9"/>
            <color indexed="81"/>
            <rFont val="Tahoma"/>
            <family val="2"/>
          </rPr>
          <t xml:space="preserve">
Formatos o registros internos formales</t>
        </r>
      </text>
    </comment>
    <comment ref="D476" authorId="0" shapeId="0" xr:uid="{F0C11DFC-4C9B-4A02-947B-89E31D2DEBF3}">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488" authorId="0" shapeId="0" xr:uid="{BBBE9BD8-F7AE-4071-BF50-AC5AA9BBD9CE}">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489" authorId="0" shapeId="0" xr:uid="{B0B7FBB6-E4BF-45C2-BC00-5A9BCEF01F87}">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490" authorId="0" shapeId="0" xr:uid="{B2036259-F6F5-4EA6-AFE7-88656DFC31B9}">
      <text>
        <r>
          <rPr>
            <b/>
            <sz val="9"/>
            <color indexed="81"/>
            <rFont val="Tahoma"/>
            <family val="2"/>
          </rPr>
          <t>Jorge Ismael Muñoz Rodriguez:</t>
        </r>
        <r>
          <rPr>
            <sz val="9"/>
            <color indexed="81"/>
            <rFont val="Tahoma"/>
            <family val="2"/>
          </rPr>
          <t xml:space="preserve">
Políticas de operación, manuales o guías especificas</t>
        </r>
      </text>
    </comment>
    <comment ref="C491" authorId="0" shapeId="0" xr:uid="{47673C88-1BDB-4F4B-B76D-F2CF20A2166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492" authorId="0" shapeId="0" xr:uid="{C681FB5E-6E82-4BB2-B9D0-B9B2DAFC6178}">
      <text>
        <r>
          <rPr>
            <b/>
            <sz val="9"/>
            <color indexed="81"/>
            <rFont val="Tahoma"/>
            <family val="2"/>
          </rPr>
          <t>Jorge Ismael Muñoz Rodriguez:</t>
        </r>
        <r>
          <rPr>
            <sz val="9"/>
            <color indexed="81"/>
            <rFont val="Tahoma"/>
            <family val="2"/>
          </rPr>
          <t xml:space="preserve">
(diario, mensual, bimestral, trimestral, semestral)</t>
        </r>
      </text>
    </comment>
    <comment ref="C493" authorId="0" shapeId="0" xr:uid="{B0332C68-2C91-497C-894F-4FCD63B21E19}">
      <text>
        <r>
          <rPr>
            <b/>
            <sz val="9"/>
            <color indexed="81"/>
            <rFont val="Tahoma"/>
            <family val="2"/>
          </rPr>
          <t>Jorge Ismael Muñoz Rodriguez:</t>
        </r>
        <r>
          <rPr>
            <sz val="9"/>
            <color indexed="81"/>
            <rFont val="Tahoma"/>
            <family val="2"/>
          </rPr>
          <t xml:space="preserve">
Trazabilidad de la ejecución</t>
        </r>
      </text>
    </comment>
    <comment ref="C495" authorId="0" shapeId="0" xr:uid="{C3A7735E-CA12-4B45-96C1-DCE1663467DD}">
      <text>
        <r>
          <rPr>
            <b/>
            <sz val="9"/>
            <color indexed="81"/>
            <rFont val="Tahoma"/>
            <family val="2"/>
          </rPr>
          <t>Jorge Ismael Muñoz Rodriguez:</t>
        </r>
        <r>
          <rPr>
            <sz val="9"/>
            <color indexed="81"/>
            <rFont val="Tahoma"/>
            <family val="2"/>
          </rPr>
          <t xml:space="preserve">
Fuentes de información internas o externas
</t>
        </r>
      </text>
    </comment>
    <comment ref="D495" authorId="0" shapeId="0" xr:uid="{DCA8F336-4467-4494-857A-3069BE06397B}">
      <text>
        <r>
          <rPr>
            <b/>
            <sz val="9"/>
            <color indexed="81"/>
            <rFont val="Tahoma"/>
            <family val="2"/>
          </rPr>
          <t>Jorge Ismael Muñoz Rodriguez:</t>
        </r>
        <r>
          <rPr>
            <sz val="9"/>
            <color indexed="81"/>
            <rFont val="Tahoma"/>
            <family val="2"/>
          </rPr>
          <t xml:space="preserve">
Formatos o registros internos formales</t>
        </r>
      </text>
    </comment>
    <comment ref="D496" authorId="0" shapeId="0" xr:uid="{28463FEB-94D7-4143-A9F9-117B1C8E9C8A}">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06" authorId="0" shapeId="0" xr:uid="{8E4AA6BA-890B-42D9-80FE-7470B0D3A4C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507" authorId="0" shapeId="0" xr:uid="{C19AC307-BD8B-4409-BDCE-03E566C06B42}">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508" authorId="0" shapeId="0" xr:uid="{1A2A01A1-4B94-48DC-A4D5-F3A69F2A95E1}">
      <text>
        <r>
          <rPr>
            <b/>
            <sz val="9"/>
            <color indexed="81"/>
            <rFont val="Tahoma"/>
            <family val="2"/>
          </rPr>
          <t>Jorge Ismael Muñoz Rodriguez:</t>
        </r>
        <r>
          <rPr>
            <sz val="9"/>
            <color indexed="81"/>
            <rFont val="Tahoma"/>
            <family val="2"/>
          </rPr>
          <t xml:space="preserve">
Políticas de operación, manuales o guías especificas</t>
        </r>
      </text>
    </comment>
    <comment ref="C509" authorId="0" shapeId="0" xr:uid="{8A2CB124-2BB3-4E00-8737-10F161B56F33}">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10" authorId="0" shapeId="0" xr:uid="{AB0CDFB4-A85C-4C99-A77F-46E013E644E2}">
      <text>
        <r>
          <rPr>
            <b/>
            <sz val="9"/>
            <color indexed="81"/>
            <rFont val="Tahoma"/>
            <family val="2"/>
          </rPr>
          <t>Jorge Ismael Muñoz Rodriguez:</t>
        </r>
        <r>
          <rPr>
            <sz val="9"/>
            <color indexed="81"/>
            <rFont val="Tahoma"/>
            <family val="2"/>
          </rPr>
          <t xml:space="preserve">
(diario, mensual, bimestral, trimestral, semestral)</t>
        </r>
      </text>
    </comment>
    <comment ref="C511" authorId="0" shapeId="0" xr:uid="{9F4EBBFB-2A12-45B7-805D-41E38DEB01E9}">
      <text>
        <r>
          <rPr>
            <b/>
            <sz val="9"/>
            <color indexed="81"/>
            <rFont val="Tahoma"/>
            <family val="2"/>
          </rPr>
          <t>Jorge Ismael Muñoz Rodriguez:</t>
        </r>
        <r>
          <rPr>
            <sz val="9"/>
            <color indexed="81"/>
            <rFont val="Tahoma"/>
            <family val="2"/>
          </rPr>
          <t xml:space="preserve">
Trazabilidad de la ejecución</t>
        </r>
      </text>
    </comment>
    <comment ref="C513" authorId="0" shapeId="0" xr:uid="{D8C67243-809E-404E-A7C4-50BD0F45DE4D}">
      <text>
        <r>
          <rPr>
            <b/>
            <sz val="9"/>
            <color indexed="81"/>
            <rFont val="Tahoma"/>
            <family val="2"/>
          </rPr>
          <t>Jorge Ismael Muñoz Rodriguez:</t>
        </r>
        <r>
          <rPr>
            <sz val="9"/>
            <color indexed="81"/>
            <rFont val="Tahoma"/>
            <family val="2"/>
          </rPr>
          <t xml:space="preserve">
Fuentes de información internas o externas
</t>
        </r>
      </text>
    </comment>
    <comment ref="D513" authorId="0" shapeId="0" xr:uid="{60405FBA-B842-4F44-A055-23F238AE10C1}">
      <text>
        <r>
          <rPr>
            <b/>
            <sz val="9"/>
            <color indexed="81"/>
            <rFont val="Tahoma"/>
            <family val="2"/>
          </rPr>
          <t>Jorge Ismael Muñoz Rodriguez:</t>
        </r>
        <r>
          <rPr>
            <sz val="9"/>
            <color indexed="81"/>
            <rFont val="Tahoma"/>
            <family val="2"/>
          </rPr>
          <t xml:space="preserve">
Formatos o registros internos formales</t>
        </r>
      </text>
    </comment>
    <comment ref="D514" authorId="0" shapeId="0" xr:uid="{B7877333-0309-4390-8872-11555B126414}">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24" authorId="0" shapeId="0" xr:uid="{4343871A-3910-412F-8FD5-CBCFF062611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525" authorId="0" shapeId="0" xr:uid="{4958797D-961D-4409-A0AD-81A62F0BD28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526" authorId="0" shapeId="0" xr:uid="{5AA650CD-C0AC-4CC6-9FF4-A31B8B464E62}">
      <text>
        <r>
          <rPr>
            <b/>
            <sz val="9"/>
            <color indexed="81"/>
            <rFont val="Tahoma"/>
            <family val="2"/>
          </rPr>
          <t>Jorge Ismael Muñoz Rodriguez:</t>
        </r>
        <r>
          <rPr>
            <sz val="9"/>
            <color indexed="81"/>
            <rFont val="Tahoma"/>
            <family val="2"/>
          </rPr>
          <t xml:space="preserve">
Políticas de operación, manuales o guías especificas</t>
        </r>
      </text>
    </comment>
    <comment ref="C527" authorId="0" shapeId="0" xr:uid="{234C3854-FA06-48B3-96ED-EEF421301200}">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28" authorId="0" shapeId="0" xr:uid="{DA537098-3029-4884-8E30-6377F74A5287}">
      <text>
        <r>
          <rPr>
            <b/>
            <sz val="9"/>
            <color indexed="81"/>
            <rFont val="Tahoma"/>
            <family val="2"/>
          </rPr>
          <t>Jorge Ismael Muñoz Rodriguez:</t>
        </r>
        <r>
          <rPr>
            <sz val="9"/>
            <color indexed="81"/>
            <rFont val="Tahoma"/>
            <family val="2"/>
          </rPr>
          <t xml:space="preserve">
(diario, mensual, bimestral, trimestral, semestral)</t>
        </r>
      </text>
    </comment>
    <comment ref="C529" authorId="0" shapeId="0" xr:uid="{38E116A9-19A8-46A2-BBF6-F991D08817AF}">
      <text>
        <r>
          <rPr>
            <b/>
            <sz val="9"/>
            <color indexed="81"/>
            <rFont val="Tahoma"/>
            <family val="2"/>
          </rPr>
          <t>Jorge Ismael Muñoz Rodriguez:</t>
        </r>
        <r>
          <rPr>
            <sz val="9"/>
            <color indexed="81"/>
            <rFont val="Tahoma"/>
            <family val="2"/>
          </rPr>
          <t xml:space="preserve">
Trazabilidad de la ejecución</t>
        </r>
      </text>
    </comment>
    <comment ref="C531" authorId="0" shapeId="0" xr:uid="{09C33689-4AC3-41DC-A6C9-40D7EE869B5D}">
      <text>
        <r>
          <rPr>
            <b/>
            <sz val="9"/>
            <color indexed="81"/>
            <rFont val="Tahoma"/>
            <family val="2"/>
          </rPr>
          <t>Jorge Ismael Muñoz Rodriguez:</t>
        </r>
        <r>
          <rPr>
            <sz val="9"/>
            <color indexed="81"/>
            <rFont val="Tahoma"/>
            <family val="2"/>
          </rPr>
          <t xml:space="preserve">
Fuentes de información internas o externas
</t>
        </r>
      </text>
    </comment>
    <comment ref="D531" authorId="0" shapeId="0" xr:uid="{77D9A082-D9D0-4877-BCAC-98CEEADD2AA6}">
      <text>
        <r>
          <rPr>
            <b/>
            <sz val="9"/>
            <color indexed="81"/>
            <rFont val="Tahoma"/>
            <family val="2"/>
          </rPr>
          <t>Jorge Ismael Muñoz Rodriguez:</t>
        </r>
        <r>
          <rPr>
            <sz val="9"/>
            <color indexed="81"/>
            <rFont val="Tahoma"/>
            <family val="2"/>
          </rPr>
          <t xml:space="preserve">
Formatos o registros internos formales</t>
        </r>
      </text>
    </comment>
    <comment ref="D532" authorId="0" shapeId="0" xr:uid="{B903F574-8A8E-4858-B809-3C8B868DFA6C}">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42" authorId="0" shapeId="0" xr:uid="{67CEF8C5-CF93-4FDA-A5CF-CA639DBC8B0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543" authorId="0" shapeId="0" xr:uid="{46C02B6D-F93E-4F74-A082-E507E0124AD1}">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544" authorId="0" shapeId="0" xr:uid="{4EFE6263-119D-4A18-A02F-5B829E96BEEF}">
      <text>
        <r>
          <rPr>
            <b/>
            <sz val="9"/>
            <color indexed="81"/>
            <rFont val="Tahoma"/>
            <family val="2"/>
          </rPr>
          <t>Jorge Ismael Muñoz Rodriguez:</t>
        </r>
        <r>
          <rPr>
            <sz val="9"/>
            <color indexed="81"/>
            <rFont val="Tahoma"/>
            <family val="2"/>
          </rPr>
          <t xml:space="preserve">
Políticas de operación, manuales o guías especificas</t>
        </r>
      </text>
    </comment>
    <comment ref="C545" authorId="0" shapeId="0" xr:uid="{3879919B-393C-4785-B149-F2F54222CC37}">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46" authorId="0" shapeId="0" xr:uid="{268DAC39-E422-48AB-96B0-51E218348461}">
      <text>
        <r>
          <rPr>
            <b/>
            <sz val="9"/>
            <color indexed="81"/>
            <rFont val="Tahoma"/>
            <family val="2"/>
          </rPr>
          <t>Jorge Ismael Muñoz Rodriguez:</t>
        </r>
        <r>
          <rPr>
            <sz val="9"/>
            <color indexed="81"/>
            <rFont val="Tahoma"/>
            <family val="2"/>
          </rPr>
          <t xml:space="preserve">
(diario, mensual, bimestral, trimestral, semestral)</t>
        </r>
      </text>
    </comment>
    <comment ref="C547" authorId="0" shapeId="0" xr:uid="{708DA358-BBC1-42EB-A6D3-D71543F879F4}">
      <text>
        <r>
          <rPr>
            <b/>
            <sz val="9"/>
            <color indexed="81"/>
            <rFont val="Tahoma"/>
            <family val="2"/>
          </rPr>
          <t>Jorge Ismael Muñoz Rodriguez:</t>
        </r>
        <r>
          <rPr>
            <sz val="9"/>
            <color indexed="81"/>
            <rFont val="Tahoma"/>
            <family val="2"/>
          </rPr>
          <t xml:space="preserve">
Trazabilidad de la ejecución</t>
        </r>
      </text>
    </comment>
    <comment ref="C549" authorId="0" shapeId="0" xr:uid="{BE19278B-D98E-44C3-A546-B9CD5064E7F2}">
      <text>
        <r>
          <rPr>
            <b/>
            <sz val="9"/>
            <color indexed="81"/>
            <rFont val="Tahoma"/>
            <family val="2"/>
          </rPr>
          <t>Jorge Ismael Muñoz Rodriguez:</t>
        </r>
        <r>
          <rPr>
            <sz val="9"/>
            <color indexed="81"/>
            <rFont val="Tahoma"/>
            <family val="2"/>
          </rPr>
          <t xml:space="preserve">
Fuentes de información internas o externas
</t>
        </r>
      </text>
    </comment>
    <comment ref="D549" authorId="0" shapeId="0" xr:uid="{3C95C7E5-E50E-447D-A0DC-DF1A0333D36C}">
      <text>
        <r>
          <rPr>
            <b/>
            <sz val="9"/>
            <color indexed="81"/>
            <rFont val="Tahoma"/>
            <family val="2"/>
          </rPr>
          <t>Jorge Ismael Muñoz Rodriguez:</t>
        </r>
        <r>
          <rPr>
            <sz val="9"/>
            <color indexed="81"/>
            <rFont val="Tahoma"/>
            <family val="2"/>
          </rPr>
          <t xml:space="preserve">
Formatos o registros internos formales</t>
        </r>
      </text>
    </comment>
    <comment ref="D550" authorId="0" shapeId="0" xr:uid="{F2514470-B26A-4DC6-9378-2C3E12827FE7}">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60" authorId="0" shapeId="0" xr:uid="{06A4EDBC-C93C-47C8-8129-95705554FAD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561" authorId="0" shapeId="0" xr:uid="{1434A482-4D50-4B7D-A37C-C907559F8E9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562" authorId="0" shapeId="0" xr:uid="{D05655CE-04A9-41A5-A3FD-79FA35D45C57}">
      <text>
        <r>
          <rPr>
            <b/>
            <sz val="9"/>
            <color indexed="81"/>
            <rFont val="Tahoma"/>
            <family val="2"/>
          </rPr>
          <t>Jorge Ismael Muñoz Rodriguez:</t>
        </r>
        <r>
          <rPr>
            <sz val="9"/>
            <color indexed="81"/>
            <rFont val="Tahoma"/>
            <family val="2"/>
          </rPr>
          <t xml:space="preserve">
Políticas de operación, manuales o guías especificas</t>
        </r>
      </text>
    </comment>
    <comment ref="C563" authorId="0" shapeId="0" xr:uid="{E537B7D0-C5FD-4782-B294-B38BE083E292}">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64" authorId="0" shapeId="0" xr:uid="{72949F83-39EA-46A1-A6B3-F00F93D5E30B}">
      <text>
        <r>
          <rPr>
            <b/>
            <sz val="9"/>
            <color indexed="81"/>
            <rFont val="Tahoma"/>
            <family val="2"/>
          </rPr>
          <t>Jorge Ismael Muñoz Rodriguez:</t>
        </r>
        <r>
          <rPr>
            <sz val="9"/>
            <color indexed="81"/>
            <rFont val="Tahoma"/>
            <family val="2"/>
          </rPr>
          <t xml:space="preserve">
(diario, mensual, bimestral, trimestral, semestral)</t>
        </r>
      </text>
    </comment>
    <comment ref="C565" authorId="0" shapeId="0" xr:uid="{D8FDA188-3EAF-453D-8083-AC5AE4C6E697}">
      <text>
        <r>
          <rPr>
            <b/>
            <sz val="9"/>
            <color indexed="81"/>
            <rFont val="Tahoma"/>
            <family val="2"/>
          </rPr>
          <t>Jorge Ismael Muñoz Rodriguez:</t>
        </r>
        <r>
          <rPr>
            <sz val="9"/>
            <color indexed="81"/>
            <rFont val="Tahoma"/>
            <family val="2"/>
          </rPr>
          <t xml:space="preserve">
Trazabilidad de la ejecución</t>
        </r>
      </text>
    </comment>
    <comment ref="C567" authorId="0" shapeId="0" xr:uid="{13018FFD-857F-4472-91DA-B8EC503D4AB1}">
      <text>
        <r>
          <rPr>
            <b/>
            <sz val="9"/>
            <color indexed="81"/>
            <rFont val="Tahoma"/>
            <family val="2"/>
          </rPr>
          <t>Jorge Ismael Muñoz Rodriguez:</t>
        </r>
        <r>
          <rPr>
            <sz val="9"/>
            <color indexed="81"/>
            <rFont val="Tahoma"/>
            <family val="2"/>
          </rPr>
          <t xml:space="preserve">
Fuentes de información internas o externas
</t>
        </r>
      </text>
    </comment>
    <comment ref="D567" authorId="0" shapeId="0" xr:uid="{0EAE8C01-A37D-4FBE-82FA-F6BC857CC514}">
      <text>
        <r>
          <rPr>
            <b/>
            <sz val="9"/>
            <color indexed="81"/>
            <rFont val="Tahoma"/>
            <family val="2"/>
          </rPr>
          <t>Jorge Ismael Muñoz Rodriguez:</t>
        </r>
        <r>
          <rPr>
            <sz val="9"/>
            <color indexed="81"/>
            <rFont val="Tahoma"/>
            <family val="2"/>
          </rPr>
          <t xml:space="preserve">
Formatos o registros internos formales</t>
        </r>
      </text>
    </comment>
    <comment ref="D568" authorId="0" shapeId="0" xr:uid="{9507BB70-C70B-431C-84EF-36492BB3EAC2}">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81" authorId="0" shapeId="0" xr:uid="{CECB54A9-7EF8-4279-A009-77A508B8113B}">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582" authorId="0" shapeId="0" xr:uid="{D536D470-BC1C-4A81-B8CF-2A260EF1F29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583" authorId="0" shapeId="0" xr:uid="{2D58BF56-CA45-444B-A5B7-A707DFBCEFF6}">
      <text>
        <r>
          <rPr>
            <b/>
            <sz val="9"/>
            <color indexed="81"/>
            <rFont val="Tahoma"/>
            <family val="2"/>
          </rPr>
          <t>Jorge Ismael Muñoz Rodriguez:</t>
        </r>
        <r>
          <rPr>
            <sz val="9"/>
            <color indexed="81"/>
            <rFont val="Tahoma"/>
            <family val="2"/>
          </rPr>
          <t xml:space="preserve">
Políticas de operación, manuales o guías especificas</t>
        </r>
      </text>
    </comment>
    <comment ref="C584" authorId="0" shapeId="0" xr:uid="{BCCBBF8A-12E5-4952-B175-F0D56B787E0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585" authorId="0" shapeId="0" xr:uid="{CE9B849E-0355-4579-9271-A5A6B2700895}">
      <text>
        <r>
          <rPr>
            <b/>
            <sz val="9"/>
            <color indexed="81"/>
            <rFont val="Tahoma"/>
            <family val="2"/>
          </rPr>
          <t>Jorge Ismael Muñoz Rodriguez:</t>
        </r>
        <r>
          <rPr>
            <sz val="9"/>
            <color indexed="81"/>
            <rFont val="Tahoma"/>
            <family val="2"/>
          </rPr>
          <t xml:space="preserve">
(diario, mensual, bimestral, trimestral, semestral)</t>
        </r>
      </text>
    </comment>
    <comment ref="C586" authorId="0" shapeId="0" xr:uid="{7B3869E3-97FC-4646-8933-6689C451BF3F}">
      <text>
        <r>
          <rPr>
            <b/>
            <sz val="9"/>
            <color indexed="81"/>
            <rFont val="Tahoma"/>
            <family val="2"/>
          </rPr>
          <t>Jorge Ismael Muñoz Rodriguez:</t>
        </r>
        <r>
          <rPr>
            <sz val="9"/>
            <color indexed="81"/>
            <rFont val="Tahoma"/>
            <family val="2"/>
          </rPr>
          <t xml:space="preserve">
Trazabilidad de la ejecución</t>
        </r>
      </text>
    </comment>
    <comment ref="C588" authorId="0" shapeId="0" xr:uid="{A4997C53-1A3C-4873-BE12-0442B04BF6ED}">
      <text>
        <r>
          <rPr>
            <b/>
            <sz val="9"/>
            <color indexed="81"/>
            <rFont val="Tahoma"/>
            <family val="2"/>
          </rPr>
          <t>Jorge Ismael Muñoz Rodriguez:</t>
        </r>
        <r>
          <rPr>
            <sz val="9"/>
            <color indexed="81"/>
            <rFont val="Tahoma"/>
            <family val="2"/>
          </rPr>
          <t xml:space="preserve">
Fuentes de información internas o externas
</t>
        </r>
      </text>
    </comment>
    <comment ref="D588" authorId="0" shapeId="0" xr:uid="{3DA6C24F-E34B-4669-8A53-8B7D0AFB5AA7}">
      <text>
        <r>
          <rPr>
            <b/>
            <sz val="9"/>
            <color indexed="81"/>
            <rFont val="Tahoma"/>
            <family val="2"/>
          </rPr>
          <t>Jorge Ismael Muñoz Rodriguez:</t>
        </r>
        <r>
          <rPr>
            <sz val="9"/>
            <color indexed="81"/>
            <rFont val="Tahoma"/>
            <family val="2"/>
          </rPr>
          <t xml:space="preserve">
Formatos o registros internos formales</t>
        </r>
      </text>
    </comment>
    <comment ref="D589" authorId="0" shapeId="0" xr:uid="{75C53ED9-CAE7-40AA-BA29-0BE833B12907}">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599" authorId="0" shapeId="0" xr:uid="{8A79DA34-FD58-4E56-9454-26D3F54BB511}">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00" authorId="0" shapeId="0" xr:uid="{1EA8EBEF-DD02-46F8-8A56-7DB2CA201A7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01" authorId="0" shapeId="0" xr:uid="{71725A6C-1D2E-412C-B596-1922D7751693}">
      <text>
        <r>
          <rPr>
            <b/>
            <sz val="9"/>
            <color indexed="81"/>
            <rFont val="Tahoma"/>
            <family val="2"/>
          </rPr>
          <t>Jorge Ismael Muñoz Rodriguez:</t>
        </r>
        <r>
          <rPr>
            <sz val="9"/>
            <color indexed="81"/>
            <rFont val="Tahoma"/>
            <family val="2"/>
          </rPr>
          <t xml:space="preserve">
Políticas de operación, manuales o guías especificas</t>
        </r>
      </text>
    </comment>
    <comment ref="C602" authorId="0" shapeId="0" xr:uid="{C86CA28D-464A-490E-9580-678F780F1CA8}">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03" authorId="0" shapeId="0" xr:uid="{AA504FB0-E493-4FBD-A48E-23AA57F6B1A4}">
      <text>
        <r>
          <rPr>
            <b/>
            <sz val="9"/>
            <color indexed="81"/>
            <rFont val="Tahoma"/>
            <family val="2"/>
          </rPr>
          <t>Jorge Ismael Muñoz Rodriguez:</t>
        </r>
        <r>
          <rPr>
            <sz val="9"/>
            <color indexed="81"/>
            <rFont val="Tahoma"/>
            <family val="2"/>
          </rPr>
          <t xml:space="preserve">
(diario, mensual, bimestral, trimestral, semestral)</t>
        </r>
      </text>
    </comment>
    <comment ref="C604" authorId="0" shapeId="0" xr:uid="{E25C58D0-3528-4AB3-8AB1-E8541FF2CAE5}">
      <text>
        <r>
          <rPr>
            <b/>
            <sz val="9"/>
            <color indexed="81"/>
            <rFont val="Tahoma"/>
            <family val="2"/>
          </rPr>
          <t>Jorge Ismael Muñoz Rodriguez:</t>
        </r>
        <r>
          <rPr>
            <sz val="9"/>
            <color indexed="81"/>
            <rFont val="Tahoma"/>
            <family val="2"/>
          </rPr>
          <t xml:space="preserve">
Trazabilidad de la ejecución</t>
        </r>
      </text>
    </comment>
    <comment ref="C606" authorId="0" shapeId="0" xr:uid="{A7D18969-E402-43F7-B527-5AF9C3F076C9}">
      <text>
        <r>
          <rPr>
            <b/>
            <sz val="9"/>
            <color indexed="81"/>
            <rFont val="Tahoma"/>
            <family val="2"/>
          </rPr>
          <t>Jorge Ismael Muñoz Rodriguez:</t>
        </r>
        <r>
          <rPr>
            <sz val="9"/>
            <color indexed="81"/>
            <rFont val="Tahoma"/>
            <family val="2"/>
          </rPr>
          <t xml:space="preserve">
Fuentes de información internas o externas
</t>
        </r>
      </text>
    </comment>
    <comment ref="D606" authorId="0" shapeId="0" xr:uid="{C58C4FB1-EA87-469C-9BC8-351250AB36B4}">
      <text>
        <r>
          <rPr>
            <b/>
            <sz val="9"/>
            <color indexed="81"/>
            <rFont val="Tahoma"/>
            <family val="2"/>
          </rPr>
          <t>Jorge Ismael Muñoz Rodriguez:</t>
        </r>
        <r>
          <rPr>
            <sz val="9"/>
            <color indexed="81"/>
            <rFont val="Tahoma"/>
            <family val="2"/>
          </rPr>
          <t xml:space="preserve">
Formatos o registros internos formales</t>
        </r>
      </text>
    </comment>
    <comment ref="D607" authorId="0" shapeId="0" xr:uid="{D74EC76E-EB10-436C-A37B-9B1F9EAA7049}">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18" authorId="0" shapeId="0" xr:uid="{A316BA7D-C264-4AFA-A6C8-5E9E93F1405E}">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19" authorId="0" shapeId="0" xr:uid="{7A92B6EA-8B75-4917-92EE-D1CADB38E401}">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20" authorId="0" shapeId="0" xr:uid="{DAA0F04F-4D69-47D9-A31F-E6660E569806}">
      <text>
        <r>
          <rPr>
            <b/>
            <sz val="9"/>
            <color indexed="81"/>
            <rFont val="Tahoma"/>
            <family val="2"/>
          </rPr>
          <t>Jorge Ismael Muñoz Rodriguez:</t>
        </r>
        <r>
          <rPr>
            <sz val="9"/>
            <color indexed="81"/>
            <rFont val="Tahoma"/>
            <family val="2"/>
          </rPr>
          <t xml:space="preserve">
Políticas de operación, manuales o guías especificas</t>
        </r>
      </text>
    </comment>
    <comment ref="C621" authorId="0" shapeId="0" xr:uid="{7EB51634-D3DF-4156-94F0-302F1F9EEA9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22" authorId="0" shapeId="0" xr:uid="{A3AEEC2E-4133-4872-AC62-87A7B5CF89DA}">
      <text>
        <r>
          <rPr>
            <b/>
            <sz val="9"/>
            <color indexed="81"/>
            <rFont val="Tahoma"/>
            <family val="2"/>
          </rPr>
          <t>Jorge Ismael Muñoz Rodriguez:</t>
        </r>
        <r>
          <rPr>
            <sz val="9"/>
            <color indexed="81"/>
            <rFont val="Tahoma"/>
            <family val="2"/>
          </rPr>
          <t xml:space="preserve">
(diario, mensual, bimestral, trimestral, semestral)</t>
        </r>
      </text>
    </comment>
    <comment ref="C623" authorId="0" shapeId="0" xr:uid="{78C2EF8A-CB45-438B-B313-73C9E40E0C41}">
      <text>
        <r>
          <rPr>
            <b/>
            <sz val="9"/>
            <color indexed="81"/>
            <rFont val="Tahoma"/>
            <family val="2"/>
          </rPr>
          <t>Jorge Ismael Muñoz Rodriguez:</t>
        </r>
        <r>
          <rPr>
            <sz val="9"/>
            <color indexed="81"/>
            <rFont val="Tahoma"/>
            <family val="2"/>
          </rPr>
          <t xml:space="preserve">
Trazabilidad de la ejecución</t>
        </r>
      </text>
    </comment>
    <comment ref="C625" authorId="0" shapeId="0" xr:uid="{A9ADACB6-FC95-4725-AD87-B60821CB170B}">
      <text>
        <r>
          <rPr>
            <b/>
            <sz val="9"/>
            <color indexed="81"/>
            <rFont val="Tahoma"/>
            <family val="2"/>
          </rPr>
          <t>Jorge Ismael Muñoz Rodriguez:</t>
        </r>
        <r>
          <rPr>
            <sz val="9"/>
            <color indexed="81"/>
            <rFont val="Tahoma"/>
            <family val="2"/>
          </rPr>
          <t xml:space="preserve">
Fuentes de información internas o externas
</t>
        </r>
      </text>
    </comment>
    <comment ref="D625" authorId="0" shapeId="0" xr:uid="{5A1B06D3-9318-4408-9339-D09CC83B94FB}">
      <text>
        <r>
          <rPr>
            <b/>
            <sz val="9"/>
            <color indexed="81"/>
            <rFont val="Tahoma"/>
            <family val="2"/>
          </rPr>
          <t>Jorge Ismael Muñoz Rodriguez:</t>
        </r>
        <r>
          <rPr>
            <sz val="9"/>
            <color indexed="81"/>
            <rFont val="Tahoma"/>
            <family val="2"/>
          </rPr>
          <t xml:space="preserve">
Formatos o registros internos formales</t>
        </r>
      </text>
    </comment>
    <comment ref="D626" authorId="0" shapeId="0" xr:uid="{8CD58D61-AD85-4754-9B35-553F82C6A0B4}">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36" authorId="0" shapeId="0" xr:uid="{80550C24-D496-4841-8FE0-5C1DFD48F2C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37" authorId="0" shapeId="0" xr:uid="{1D00380B-F1D9-443E-A747-F9C49524482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38" authorId="0" shapeId="0" xr:uid="{C7A4688E-4437-4615-BFF2-D4FEB98644C3}">
      <text>
        <r>
          <rPr>
            <b/>
            <sz val="9"/>
            <color indexed="81"/>
            <rFont val="Tahoma"/>
            <family val="2"/>
          </rPr>
          <t>Jorge Ismael Muñoz Rodriguez:</t>
        </r>
        <r>
          <rPr>
            <sz val="9"/>
            <color indexed="81"/>
            <rFont val="Tahoma"/>
            <family val="2"/>
          </rPr>
          <t xml:space="preserve">
Políticas de operación, manuales o guías especificas</t>
        </r>
      </text>
    </comment>
    <comment ref="C639" authorId="0" shapeId="0" xr:uid="{35D4D2A9-553A-49DD-B31E-F7B08768D2A0}">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40" authorId="0" shapeId="0" xr:uid="{D0CD998F-6123-4E7E-B7EB-39C2953D82AB}">
      <text>
        <r>
          <rPr>
            <b/>
            <sz val="9"/>
            <color indexed="81"/>
            <rFont val="Tahoma"/>
            <family val="2"/>
          </rPr>
          <t>Jorge Ismael Muñoz Rodriguez:</t>
        </r>
        <r>
          <rPr>
            <sz val="9"/>
            <color indexed="81"/>
            <rFont val="Tahoma"/>
            <family val="2"/>
          </rPr>
          <t xml:space="preserve">
(diario, mensual, bimestral, trimestral, semestral)</t>
        </r>
      </text>
    </comment>
    <comment ref="C641" authorId="0" shapeId="0" xr:uid="{67673C09-D430-4ED7-9003-D1D4EE58B921}">
      <text>
        <r>
          <rPr>
            <b/>
            <sz val="9"/>
            <color indexed="81"/>
            <rFont val="Tahoma"/>
            <family val="2"/>
          </rPr>
          <t>Jorge Ismael Muñoz Rodriguez:</t>
        </r>
        <r>
          <rPr>
            <sz val="9"/>
            <color indexed="81"/>
            <rFont val="Tahoma"/>
            <family val="2"/>
          </rPr>
          <t xml:space="preserve">
Trazabilidad de la ejecución</t>
        </r>
      </text>
    </comment>
    <comment ref="C643" authorId="0" shapeId="0" xr:uid="{28862AAB-13AC-48B3-97F2-8F4383610BD1}">
      <text>
        <r>
          <rPr>
            <b/>
            <sz val="9"/>
            <color indexed="81"/>
            <rFont val="Tahoma"/>
            <family val="2"/>
          </rPr>
          <t>Jorge Ismael Muñoz Rodriguez:</t>
        </r>
        <r>
          <rPr>
            <sz val="9"/>
            <color indexed="81"/>
            <rFont val="Tahoma"/>
            <family val="2"/>
          </rPr>
          <t xml:space="preserve">
Fuentes de información internas o externas
</t>
        </r>
      </text>
    </comment>
    <comment ref="D643" authorId="0" shapeId="0" xr:uid="{E1242ECE-416C-4487-BACB-7EE285CE7AFC}">
      <text>
        <r>
          <rPr>
            <b/>
            <sz val="9"/>
            <color indexed="81"/>
            <rFont val="Tahoma"/>
            <family val="2"/>
          </rPr>
          <t>Jorge Ismael Muñoz Rodriguez:</t>
        </r>
        <r>
          <rPr>
            <sz val="9"/>
            <color indexed="81"/>
            <rFont val="Tahoma"/>
            <family val="2"/>
          </rPr>
          <t xml:space="preserve">
Formatos o registros internos formales</t>
        </r>
      </text>
    </comment>
    <comment ref="D644" authorId="0" shapeId="0" xr:uid="{861D2A61-F760-457C-A3A0-06A2201116D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54" authorId="0" shapeId="0" xr:uid="{D1663EAE-728F-4947-9046-C0B725B1A93D}">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55" authorId="0" shapeId="0" xr:uid="{1D427891-43F6-452A-9B68-1DD579F699A1}">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56" authorId="0" shapeId="0" xr:uid="{17F3A95E-E344-4C79-9113-BC9C6BAF6114}">
      <text>
        <r>
          <rPr>
            <b/>
            <sz val="9"/>
            <color indexed="81"/>
            <rFont val="Tahoma"/>
            <family val="2"/>
          </rPr>
          <t>Jorge Ismael Muñoz Rodriguez:</t>
        </r>
        <r>
          <rPr>
            <sz val="9"/>
            <color indexed="81"/>
            <rFont val="Tahoma"/>
            <family val="2"/>
          </rPr>
          <t xml:space="preserve">
Políticas de operación, manuales o guías especificas</t>
        </r>
      </text>
    </comment>
    <comment ref="C657" authorId="0" shapeId="0" xr:uid="{813C948C-BF0D-4A9F-BF57-B9E1401F0765}">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58" authorId="0" shapeId="0" xr:uid="{EC4EB0DD-BADE-49F9-A0CE-88BCA60E5A15}">
      <text>
        <r>
          <rPr>
            <b/>
            <sz val="9"/>
            <color indexed="81"/>
            <rFont val="Tahoma"/>
            <family val="2"/>
          </rPr>
          <t>Jorge Ismael Muñoz Rodriguez:</t>
        </r>
        <r>
          <rPr>
            <sz val="9"/>
            <color indexed="81"/>
            <rFont val="Tahoma"/>
            <family val="2"/>
          </rPr>
          <t xml:space="preserve">
(diario, mensual, bimestral, trimestral, semestral)</t>
        </r>
      </text>
    </comment>
    <comment ref="C659" authorId="0" shapeId="0" xr:uid="{2EC99903-D2B0-49C4-AEE3-708A2FB58E6C}">
      <text>
        <r>
          <rPr>
            <b/>
            <sz val="9"/>
            <color indexed="81"/>
            <rFont val="Tahoma"/>
            <family val="2"/>
          </rPr>
          <t>Jorge Ismael Muñoz Rodriguez:</t>
        </r>
        <r>
          <rPr>
            <sz val="9"/>
            <color indexed="81"/>
            <rFont val="Tahoma"/>
            <family val="2"/>
          </rPr>
          <t xml:space="preserve">
Trazabilidad de la ejecución</t>
        </r>
      </text>
    </comment>
    <comment ref="C661" authorId="0" shapeId="0" xr:uid="{34A11FC4-FD15-48BC-A4D6-7C59AE41F24E}">
      <text>
        <r>
          <rPr>
            <b/>
            <sz val="9"/>
            <color indexed="81"/>
            <rFont val="Tahoma"/>
            <family val="2"/>
          </rPr>
          <t>Jorge Ismael Muñoz Rodriguez:</t>
        </r>
        <r>
          <rPr>
            <sz val="9"/>
            <color indexed="81"/>
            <rFont val="Tahoma"/>
            <family val="2"/>
          </rPr>
          <t xml:space="preserve">
Fuentes de información internas o externas
</t>
        </r>
      </text>
    </comment>
    <comment ref="D661" authorId="0" shapeId="0" xr:uid="{666D0DD9-06DB-4305-B202-5112D44BABB0}">
      <text>
        <r>
          <rPr>
            <b/>
            <sz val="9"/>
            <color indexed="81"/>
            <rFont val="Tahoma"/>
            <family val="2"/>
          </rPr>
          <t>Jorge Ismael Muñoz Rodriguez:</t>
        </r>
        <r>
          <rPr>
            <sz val="9"/>
            <color indexed="81"/>
            <rFont val="Tahoma"/>
            <family val="2"/>
          </rPr>
          <t xml:space="preserve">
Formatos o registros internos formales</t>
        </r>
      </text>
    </comment>
    <comment ref="D662" authorId="0" shapeId="0" xr:uid="{036BB510-F47D-4429-9F5F-DB5F8706B1C4}">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72" authorId="0" shapeId="0" xr:uid="{46EBFF1E-3545-4B77-9C85-7C82A9DF087A}">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73" authorId="0" shapeId="0" xr:uid="{120E93CA-7D0D-49E7-971A-366945921A0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74" authorId="0" shapeId="0" xr:uid="{EF3367CC-3DE7-4FAA-9FC7-6D86E2914286}">
      <text>
        <r>
          <rPr>
            <b/>
            <sz val="9"/>
            <color indexed="81"/>
            <rFont val="Tahoma"/>
            <family val="2"/>
          </rPr>
          <t>Jorge Ismael Muñoz Rodriguez:</t>
        </r>
        <r>
          <rPr>
            <sz val="9"/>
            <color indexed="81"/>
            <rFont val="Tahoma"/>
            <family val="2"/>
          </rPr>
          <t xml:space="preserve">
Políticas de operación, manuales o guías especificas</t>
        </r>
      </text>
    </comment>
    <comment ref="C675" authorId="0" shapeId="0" xr:uid="{EDFE1EF5-FBE7-4316-8CA8-1089361DF588}">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76" authorId="0" shapeId="0" xr:uid="{01A14684-FFD0-48C1-A0A9-0BAD22A5A5DD}">
      <text>
        <r>
          <rPr>
            <b/>
            <sz val="9"/>
            <color indexed="81"/>
            <rFont val="Tahoma"/>
            <family val="2"/>
          </rPr>
          <t>Jorge Ismael Muñoz Rodriguez:</t>
        </r>
        <r>
          <rPr>
            <sz val="9"/>
            <color indexed="81"/>
            <rFont val="Tahoma"/>
            <family val="2"/>
          </rPr>
          <t xml:space="preserve">
(diario, mensual, bimestral, trimestral, semestral)</t>
        </r>
      </text>
    </comment>
    <comment ref="C677" authorId="0" shapeId="0" xr:uid="{A1001313-1D54-478F-BAB2-E456A156FAE8}">
      <text>
        <r>
          <rPr>
            <b/>
            <sz val="9"/>
            <color indexed="81"/>
            <rFont val="Tahoma"/>
            <family val="2"/>
          </rPr>
          <t>Jorge Ismael Muñoz Rodriguez:</t>
        </r>
        <r>
          <rPr>
            <sz val="9"/>
            <color indexed="81"/>
            <rFont val="Tahoma"/>
            <family val="2"/>
          </rPr>
          <t xml:space="preserve">
Trazabilidad de la ejecución</t>
        </r>
      </text>
    </comment>
    <comment ref="C679" authorId="0" shapeId="0" xr:uid="{EEB07CBB-FF1E-4062-9190-5265DA2DA1E5}">
      <text>
        <r>
          <rPr>
            <b/>
            <sz val="9"/>
            <color indexed="81"/>
            <rFont val="Tahoma"/>
            <family val="2"/>
          </rPr>
          <t>Jorge Ismael Muñoz Rodriguez:</t>
        </r>
        <r>
          <rPr>
            <sz val="9"/>
            <color indexed="81"/>
            <rFont val="Tahoma"/>
            <family val="2"/>
          </rPr>
          <t xml:space="preserve">
Fuentes de información internas o externas
</t>
        </r>
      </text>
    </comment>
    <comment ref="D679" authorId="0" shapeId="0" xr:uid="{A77D3537-639C-40E2-9A59-509FE746FAF4}">
      <text>
        <r>
          <rPr>
            <b/>
            <sz val="9"/>
            <color indexed="81"/>
            <rFont val="Tahoma"/>
            <family val="2"/>
          </rPr>
          <t>Jorge Ismael Muñoz Rodriguez:</t>
        </r>
        <r>
          <rPr>
            <sz val="9"/>
            <color indexed="81"/>
            <rFont val="Tahoma"/>
            <family val="2"/>
          </rPr>
          <t xml:space="preserve">
Formatos o registros internos formales</t>
        </r>
      </text>
    </comment>
    <comment ref="D680" authorId="0" shapeId="0" xr:uid="{79D9C043-B5C5-41FC-91CF-45648BA4E7CD}">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690" authorId="0" shapeId="0" xr:uid="{10E9CE52-8211-44D2-90D4-E8F29A72C9C9}">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691" authorId="0" shapeId="0" xr:uid="{0082BB62-5710-4AD3-BFDE-3B6042260400}">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692" authorId="0" shapeId="0" xr:uid="{BDDFB6CE-F262-4618-B705-B85A36C151D7}">
      <text>
        <r>
          <rPr>
            <b/>
            <sz val="9"/>
            <color indexed="81"/>
            <rFont val="Tahoma"/>
            <family val="2"/>
          </rPr>
          <t>Jorge Ismael Muñoz Rodriguez:</t>
        </r>
        <r>
          <rPr>
            <sz val="9"/>
            <color indexed="81"/>
            <rFont val="Tahoma"/>
            <family val="2"/>
          </rPr>
          <t xml:space="preserve">
Políticas de operación, manuales o guías especificas</t>
        </r>
      </text>
    </comment>
    <comment ref="C693" authorId="0" shapeId="0" xr:uid="{D3927B73-9530-4DBB-A8F7-FFC83A420DC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694" authorId="0" shapeId="0" xr:uid="{3C603629-A3D1-4392-BEFC-078FE558AC7C}">
      <text>
        <r>
          <rPr>
            <b/>
            <sz val="9"/>
            <color indexed="81"/>
            <rFont val="Tahoma"/>
            <family val="2"/>
          </rPr>
          <t>Jorge Ismael Muñoz Rodriguez:</t>
        </r>
        <r>
          <rPr>
            <sz val="9"/>
            <color indexed="81"/>
            <rFont val="Tahoma"/>
            <family val="2"/>
          </rPr>
          <t xml:space="preserve">
(diario, mensual, bimestral, trimestral, semestral)</t>
        </r>
      </text>
    </comment>
    <comment ref="C695" authorId="0" shapeId="0" xr:uid="{D75A4EF6-4550-4731-94AA-C1230FDAE3BD}">
      <text>
        <r>
          <rPr>
            <b/>
            <sz val="9"/>
            <color indexed="81"/>
            <rFont val="Tahoma"/>
            <family val="2"/>
          </rPr>
          <t>Jorge Ismael Muñoz Rodriguez:</t>
        </r>
        <r>
          <rPr>
            <sz val="9"/>
            <color indexed="81"/>
            <rFont val="Tahoma"/>
            <family val="2"/>
          </rPr>
          <t xml:space="preserve">
Trazabilidad de la ejecución</t>
        </r>
      </text>
    </comment>
    <comment ref="C697" authorId="0" shapeId="0" xr:uid="{E32BB3F1-F0D7-4A42-8AB5-4A200AF5D705}">
      <text>
        <r>
          <rPr>
            <b/>
            <sz val="9"/>
            <color indexed="81"/>
            <rFont val="Tahoma"/>
            <family val="2"/>
          </rPr>
          <t>Jorge Ismael Muñoz Rodriguez:</t>
        </r>
        <r>
          <rPr>
            <sz val="9"/>
            <color indexed="81"/>
            <rFont val="Tahoma"/>
            <family val="2"/>
          </rPr>
          <t xml:space="preserve">
Fuentes de información internas o externas
</t>
        </r>
      </text>
    </comment>
    <comment ref="D697" authorId="0" shapeId="0" xr:uid="{D5B9A161-CD8B-46D4-945E-3CFD46B41204}">
      <text>
        <r>
          <rPr>
            <b/>
            <sz val="9"/>
            <color indexed="81"/>
            <rFont val="Tahoma"/>
            <family val="2"/>
          </rPr>
          <t>Jorge Ismael Muñoz Rodriguez:</t>
        </r>
        <r>
          <rPr>
            <sz val="9"/>
            <color indexed="81"/>
            <rFont val="Tahoma"/>
            <family val="2"/>
          </rPr>
          <t xml:space="preserve">
Formatos o registros internos formales</t>
        </r>
      </text>
    </comment>
    <comment ref="D698" authorId="0" shapeId="0" xr:uid="{A8465833-26E7-4F35-8E90-9ADEA819A58C}">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710" authorId="0" shapeId="0" xr:uid="{F48D6D20-758D-4FF2-A399-D9C6A969CA6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711" authorId="0" shapeId="0" xr:uid="{7F877C9A-AE7B-4E18-83D7-7CF99B494AE6}">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712" authorId="0" shapeId="0" xr:uid="{D9BFAA5A-BA65-446F-9D4D-1151D8597A4B}">
      <text>
        <r>
          <rPr>
            <b/>
            <sz val="9"/>
            <color indexed="81"/>
            <rFont val="Tahoma"/>
            <family val="2"/>
          </rPr>
          <t>Jorge Ismael Muñoz Rodriguez:</t>
        </r>
        <r>
          <rPr>
            <sz val="9"/>
            <color indexed="81"/>
            <rFont val="Tahoma"/>
            <family val="2"/>
          </rPr>
          <t xml:space="preserve">
Políticas de operación, manuales o guías especificas</t>
        </r>
      </text>
    </comment>
    <comment ref="C713" authorId="0" shapeId="0" xr:uid="{7A9C1FA2-DE4B-4F10-9F2D-42768C6B47B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714" authorId="0" shapeId="0" xr:uid="{9F09493B-6D22-4647-A7B7-E94B8B2E60CC}">
      <text>
        <r>
          <rPr>
            <b/>
            <sz val="9"/>
            <color indexed="81"/>
            <rFont val="Tahoma"/>
            <family val="2"/>
          </rPr>
          <t>Jorge Ismael Muñoz Rodriguez:</t>
        </r>
        <r>
          <rPr>
            <sz val="9"/>
            <color indexed="81"/>
            <rFont val="Tahoma"/>
            <family val="2"/>
          </rPr>
          <t xml:space="preserve">
(diario, mensual, bimestral, trimestral, semestral)</t>
        </r>
      </text>
    </comment>
    <comment ref="C715" authorId="0" shapeId="0" xr:uid="{2C37482D-7655-4A6C-BB4A-1D3FC1593EF0}">
      <text>
        <r>
          <rPr>
            <b/>
            <sz val="9"/>
            <color indexed="81"/>
            <rFont val="Tahoma"/>
            <family val="2"/>
          </rPr>
          <t>Jorge Ismael Muñoz Rodriguez:</t>
        </r>
        <r>
          <rPr>
            <sz val="9"/>
            <color indexed="81"/>
            <rFont val="Tahoma"/>
            <family val="2"/>
          </rPr>
          <t xml:space="preserve">
Trazabilidad de la ejecución</t>
        </r>
      </text>
    </comment>
    <comment ref="C717" authorId="0" shapeId="0" xr:uid="{791C85C5-EF24-4436-BFD8-F12A0DD577DA}">
      <text>
        <r>
          <rPr>
            <b/>
            <sz val="9"/>
            <color indexed="81"/>
            <rFont val="Tahoma"/>
            <family val="2"/>
          </rPr>
          <t>Jorge Ismael Muñoz Rodriguez:</t>
        </r>
        <r>
          <rPr>
            <sz val="9"/>
            <color indexed="81"/>
            <rFont val="Tahoma"/>
            <family val="2"/>
          </rPr>
          <t xml:space="preserve">
Fuentes de información internas o externas
</t>
        </r>
      </text>
    </comment>
    <comment ref="D717" authorId="0" shapeId="0" xr:uid="{54E44835-A3B7-4430-8103-21586559E254}">
      <text>
        <r>
          <rPr>
            <b/>
            <sz val="9"/>
            <color indexed="81"/>
            <rFont val="Tahoma"/>
            <family val="2"/>
          </rPr>
          <t>Jorge Ismael Muñoz Rodriguez:</t>
        </r>
        <r>
          <rPr>
            <sz val="9"/>
            <color indexed="81"/>
            <rFont val="Tahoma"/>
            <family val="2"/>
          </rPr>
          <t xml:space="preserve">
Formatos o registros internos formales</t>
        </r>
      </text>
    </comment>
    <comment ref="D718" authorId="0" shapeId="0" xr:uid="{C256C0E5-32A2-4ED1-BD59-D7AFEA5C4FB0}">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728" authorId="0" shapeId="0" xr:uid="{36F80560-2C89-4505-8519-B1BB1A395A8C}">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729" authorId="0" shapeId="0" xr:uid="{F7D095B0-E6A4-4EEB-A785-9F2D053C0C8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730" authorId="0" shapeId="0" xr:uid="{8BC977A6-6075-45E6-BBC3-69F90296EEF5}">
      <text>
        <r>
          <rPr>
            <b/>
            <sz val="9"/>
            <color indexed="81"/>
            <rFont val="Tahoma"/>
            <family val="2"/>
          </rPr>
          <t>Jorge Ismael Muñoz Rodriguez:</t>
        </r>
        <r>
          <rPr>
            <sz val="9"/>
            <color indexed="81"/>
            <rFont val="Tahoma"/>
            <family val="2"/>
          </rPr>
          <t xml:space="preserve">
Políticas de operación, manuales o guías especificas</t>
        </r>
      </text>
    </comment>
    <comment ref="C731" authorId="0" shapeId="0" xr:uid="{C7BDFC81-12FF-43CF-AB03-8D70A3C2EC82}">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732" authorId="0" shapeId="0" xr:uid="{FF1ADEEB-C073-4809-ABE9-865A9B8E04D8}">
      <text>
        <r>
          <rPr>
            <b/>
            <sz val="9"/>
            <color indexed="81"/>
            <rFont val="Tahoma"/>
            <family val="2"/>
          </rPr>
          <t>Jorge Ismael Muñoz Rodriguez:</t>
        </r>
        <r>
          <rPr>
            <sz val="9"/>
            <color indexed="81"/>
            <rFont val="Tahoma"/>
            <family val="2"/>
          </rPr>
          <t xml:space="preserve">
(diario, mensual, bimestral, trimestral, semestral)</t>
        </r>
      </text>
    </comment>
    <comment ref="C733" authorId="0" shapeId="0" xr:uid="{E5029DCF-45BF-46BA-B8FC-453E648661D0}">
      <text>
        <r>
          <rPr>
            <b/>
            <sz val="9"/>
            <color indexed="81"/>
            <rFont val="Tahoma"/>
            <family val="2"/>
          </rPr>
          <t>Jorge Ismael Muñoz Rodriguez:</t>
        </r>
        <r>
          <rPr>
            <sz val="9"/>
            <color indexed="81"/>
            <rFont val="Tahoma"/>
            <family val="2"/>
          </rPr>
          <t xml:space="preserve">
Trazabilidad de la ejecución</t>
        </r>
      </text>
    </comment>
    <comment ref="C735" authorId="0" shapeId="0" xr:uid="{7A2A4387-DFBD-4090-A73C-248E002B0786}">
      <text>
        <r>
          <rPr>
            <b/>
            <sz val="9"/>
            <color indexed="81"/>
            <rFont val="Tahoma"/>
            <family val="2"/>
          </rPr>
          <t>Jorge Ismael Muñoz Rodriguez:</t>
        </r>
        <r>
          <rPr>
            <sz val="9"/>
            <color indexed="81"/>
            <rFont val="Tahoma"/>
            <family val="2"/>
          </rPr>
          <t xml:space="preserve">
Fuentes de información internas o externas
</t>
        </r>
      </text>
    </comment>
    <comment ref="D735" authorId="0" shapeId="0" xr:uid="{07FE024D-3DB0-4393-BA57-C30979157250}">
      <text>
        <r>
          <rPr>
            <b/>
            <sz val="9"/>
            <color indexed="81"/>
            <rFont val="Tahoma"/>
            <family val="2"/>
          </rPr>
          <t>Jorge Ismael Muñoz Rodriguez:</t>
        </r>
        <r>
          <rPr>
            <sz val="9"/>
            <color indexed="81"/>
            <rFont val="Tahoma"/>
            <family val="2"/>
          </rPr>
          <t xml:space="preserve">
Formatos o registros internos formales</t>
        </r>
      </text>
    </comment>
    <comment ref="D736" authorId="0" shapeId="0" xr:uid="{117783DA-2C33-479C-8C90-11602E166841}">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D746" authorId="0" shapeId="0" xr:uid="{177CF522-E33B-43E5-BACD-3668339440C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747" authorId="0" shapeId="0" xr:uid="{996F785C-061E-4E51-9077-FE379BB3142D}">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748" authorId="0" shapeId="0" xr:uid="{99064E45-B6BF-4AFA-91AC-2B49F8FEB731}">
      <text>
        <r>
          <rPr>
            <b/>
            <sz val="9"/>
            <color indexed="81"/>
            <rFont val="Tahoma"/>
            <family val="2"/>
          </rPr>
          <t>Jorge Ismael Muñoz Rodriguez:</t>
        </r>
        <r>
          <rPr>
            <sz val="9"/>
            <color indexed="81"/>
            <rFont val="Tahoma"/>
            <family val="2"/>
          </rPr>
          <t xml:space="preserve">
Políticas de operación, manuales o guías especificas</t>
        </r>
      </text>
    </comment>
    <comment ref="C749" authorId="0" shapeId="0" xr:uid="{5D40B49D-04FE-4BBD-8750-91180E57C4B9}">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750" authorId="0" shapeId="0" xr:uid="{0586EF39-9B94-4DA1-B4B0-B28BD87C73CD}">
      <text>
        <r>
          <rPr>
            <b/>
            <sz val="9"/>
            <color indexed="81"/>
            <rFont val="Tahoma"/>
            <family val="2"/>
          </rPr>
          <t>Jorge Ismael Muñoz Rodriguez:</t>
        </r>
        <r>
          <rPr>
            <sz val="9"/>
            <color indexed="81"/>
            <rFont val="Tahoma"/>
            <family val="2"/>
          </rPr>
          <t xml:space="preserve">
(diario, mensual, bimestral, trimestral, semestral)</t>
        </r>
      </text>
    </comment>
    <comment ref="C751" authorId="0" shapeId="0" xr:uid="{1B42890A-DB60-424C-87D7-735456FE7903}">
      <text>
        <r>
          <rPr>
            <b/>
            <sz val="9"/>
            <color indexed="81"/>
            <rFont val="Tahoma"/>
            <family val="2"/>
          </rPr>
          <t>Jorge Ismael Muñoz Rodriguez:</t>
        </r>
        <r>
          <rPr>
            <sz val="9"/>
            <color indexed="81"/>
            <rFont val="Tahoma"/>
            <family val="2"/>
          </rPr>
          <t xml:space="preserve">
Trazabilidad de la ejecución</t>
        </r>
      </text>
    </comment>
    <comment ref="C753" authorId="0" shapeId="0" xr:uid="{736EA00F-2AE0-4615-B5F1-A2B975D8BC1B}">
      <text>
        <r>
          <rPr>
            <b/>
            <sz val="9"/>
            <color indexed="81"/>
            <rFont val="Tahoma"/>
            <family val="2"/>
          </rPr>
          <t>Jorge Ismael Muñoz Rodriguez:</t>
        </r>
        <r>
          <rPr>
            <sz val="9"/>
            <color indexed="81"/>
            <rFont val="Tahoma"/>
            <family val="2"/>
          </rPr>
          <t xml:space="preserve">
Fuentes de información internas o externas
</t>
        </r>
      </text>
    </comment>
    <comment ref="D753" authorId="0" shapeId="0" xr:uid="{CA308A2C-084C-4D70-AFD0-11E066D1E145}">
      <text>
        <r>
          <rPr>
            <b/>
            <sz val="9"/>
            <color indexed="81"/>
            <rFont val="Tahoma"/>
            <family val="2"/>
          </rPr>
          <t>Jorge Ismael Muñoz Rodriguez:</t>
        </r>
        <r>
          <rPr>
            <sz val="9"/>
            <color indexed="81"/>
            <rFont val="Tahoma"/>
            <family val="2"/>
          </rPr>
          <t xml:space="preserve">
Formatos o registros internos formales</t>
        </r>
      </text>
    </comment>
    <comment ref="D754" authorId="0" shapeId="0" xr:uid="{47882D52-B9F3-4882-AEDB-E530F932C20A}">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C762" authorId="0" shapeId="0" xr:uid="{5AB1A997-E603-4BE5-B39D-F084E8C7CA89}">
      <text>
        <r>
          <rPr>
            <b/>
            <sz val="9"/>
            <color indexed="81"/>
            <rFont val="Tahoma"/>
          </rPr>
          <t>Jorge Ismael Muñoz Rodriguez:</t>
        </r>
        <r>
          <rPr>
            <sz val="9"/>
            <color indexed="81"/>
            <rFont val="Tahoma"/>
          </rPr>
          <t xml:space="preserve">
NOTA: En implementación no se tienen controles semiautomaticos</t>
        </r>
      </text>
    </comment>
    <comment ref="D764" authorId="0" shapeId="0" xr:uid="{1A5C2138-7769-42CA-83F5-EE6F506A8049}">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765" authorId="0" shapeId="0" xr:uid="{7E4C9871-5CB8-44C1-AEAE-5BEE48BCE518}">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766" authorId="0" shapeId="0" xr:uid="{F0B64F51-E08D-4CB2-8BBB-966BD1D96BC8}">
      <text>
        <r>
          <rPr>
            <b/>
            <sz val="9"/>
            <color indexed="81"/>
            <rFont val="Tahoma"/>
            <family val="2"/>
          </rPr>
          <t>Jorge Ismael Muñoz Rodriguez:</t>
        </r>
        <r>
          <rPr>
            <sz val="9"/>
            <color indexed="81"/>
            <rFont val="Tahoma"/>
            <family val="2"/>
          </rPr>
          <t xml:space="preserve">
Políticas de operación, manuales o guías especificas</t>
        </r>
      </text>
    </comment>
    <comment ref="C767" authorId="0" shapeId="0" xr:uid="{BBD46478-7C71-4DB3-BE3E-92A9AA5DEAA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768" authorId="0" shapeId="0" xr:uid="{E25EFB1C-ADD6-47AD-B195-F89C0D693B76}">
      <text>
        <r>
          <rPr>
            <b/>
            <sz val="9"/>
            <color indexed="81"/>
            <rFont val="Tahoma"/>
            <family val="2"/>
          </rPr>
          <t>Jorge Ismael Muñoz Rodriguez:</t>
        </r>
        <r>
          <rPr>
            <sz val="9"/>
            <color indexed="81"/>
            <rFont val="Tahoma"/>
            <family val="2"/>
          </rPr>
          <t xml:space="preserve">
(diario, mensual, bimestral, trimestral, semestral)</t>
        </r>
      </text>
    </comment>
    <comment ref="C769" authorId="0" shapeId="0" xr:uid="{C7CA8242-8D12-4997-8027-C94DFF1682A1}">
      <text>
        <r>
          <rPr>
            <b/>
            <sz val="9"/>
            <color indexed="81"/>
            <rFont val="Tahoma"/>
            <family val="2"/>
          </rPr>
          <t>Jorge Ismael Muñoz Rodriguez:</t>
        </r>
        <r>
          <rPr>
            <sz val="9"/>
            <color indexed="81"/>
            <rFont val="Tahoma"/>
            <family val="2"/>
          </rPr>
          <t xml:space="preserve">
Trazabilidad de la ejecución</t>
        </r>
      </text>
    </comment>
    <comment ref="C771" authorId="0" shapeId="0" xr:uid="{2A782854-CA26-4861-9CC4-3C88FE23E01E}">
      <text>
        <r>
          <rPr>
            <b/>
            <sz val="9"/>
            <color indexed="81"/>
            <rFont val="Tahoma"/>
            <family val="2"/>
          </rPr>
          <t>Jorge Ismael Muñoz Rodriguez:</t>
        </r>
        <r>
          <rPr>
            <sz val="9"/>
            <color indexed="81"/>
            <rFont val="Tahoma"/>
            <family val="2"/>
          </rPr>
          <t xml:space="preserve">
Fuentes de información internas o externas
</t>
        </r>
      </text>
    </comment>
    <comment ref="D771" authorId="0" shapeId="0" xr:uid="{246D8951-B99C-40E6-AEB0-2CA323C96641}">
      <text>
        <r>
          <rPr>
            <b/>
            <sz val="9"/>
            <color indexed="81"/>
            <rFont val="Tahoma"/>
            <family val="2"/>
          </rPr>
          <t>Jorge Ismael Muñoz Rodriguez:</t>
        </r>
        <r>
          <rPr>
            <sz val="9"/>
            <color indexed="81"/>
            <rFont val="Tahoma"/>
            <family val="2"/>
          </rPr>
          <t xml:space="preserve">
Formatos o registros internos formales</t>
        </r>
      </text>
    </comment>
    <comment ref="D772" authorId="0" shapeId="0" xr:uid="{3FAC2E89-FBB6-4F17-A577-CD2E1CDF551F}">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C780" authorId="0" shapeId="0" xr:uid="{6CC016F3-1127-4FE3-8D1A-3325E76B9C43}">
      <text>
        <r>
          <rPr>
            <b/>
            <sz val="9"/>
            <color indexed="81"/>
            <rFont val="Tahoma"/>
          </rPr>
          <t>Jorge Ismael Muñoz Rodriguez:</t>
        </r>
        <r>
          <rPr>
            <sz val="9"/>
            <color indexed="81"/>
            <rFont val="Tahoma"/>
          </rPr>
          <t xml:space="preserve">
NOTA: En implementación no se tienen controles semiautomaticos</t>
        </r>
      </text>
    </comment>
    <comment ref="D782" authorId="0" shapeId="0" xr:uid="{4FB2E5DD-45A4-40F6-A2CB-E8183C0C5F7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783" authorId="0" shapeId="0" xr:uid="{FF9359DF-D9C7-42DA-A916-7BABDB8954D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784" authorId="0" shapeId="0" xr:uid="{2240C7FA-928E-41AB-B65A-F023D8B68A24}">
      <text>
        <r>
          <rPr>
            <b/>
            <sz val="9"/>
            <color indexed="81"/>
            <rFont val="Tahoma"/>
            <family val="2"/>
          </rPr>
          <t>Jorge Ismael Muñoz Rodriguez:</t>
        </r>
        <r>
          <rPr>
            <sz val="9"/>
            <color indexed="81"/>
            <rFont val="Tahoma"/>
            <family val="2"/>
          </rPr>
          <t xml:space="preserve">
Políticas de operación, manuales o guías especificas</t>
        </r>
      </text>
    </comment>
    <comment ref="C785" authorId="0" shapeId="0" xr:uid="{FA4D94B3-4C87-49E1-AFFF-2A8E98EAFDEB}">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786" authorId="0" shapeId="0" xr:uid="{70312539-243E-454A-9130-F0E101BE15D9}">
      <text>
        <r>
          <rPr>
            <b/>
            <sz val="9"/>
            <color indexed="81"/>
            <rFont val="Tahoma"/>
            <family val="2"/>
          </rPr>
          <t>Jorge Ismael Muñoz Rodriguez:</t>
        </r>
        <r>
          <rPr>
            <sz val="9"/>
            <color indexed="81"/>
            <rFont val="Tahoma"/>
            <family val="2"/>
          </rPr>
          <t xml:space="preserve">
(diario, mensual, bimestral, trimestral, semestral)</t>
        </r>
      </text>
    </comment>
    <comment ref="C787" authorId="0" shapeId="0" xr:uid="{F9B7BA21-A1DE-4A75-9168-47E4F34305F9}">
      <text>
        <r>
          <rPr>
            <b/>
            <sz val="9"/>
            <color indexed="81"/>
            <rFont val="Tahoma"/>
            <family val="2"/>
          </rPr>
          <t>Jorge Ismael Muñoz Rodriguez:</t>
        </r>
        <r>
          <rPr>
            <sz val="9"/>
            <color indexed="81"/>
            <rFont val="Tahoma"/>
            <family val="2"/>
          </rPr>
          <t xml:space="preserve">
Trazabilidad de la ejecución</t>
        </r>
      </text>
    </comment>
    <comment ref="C789" authorId="0" shapeId="0" xr:uid="{75E96D53-EB19-486A-B6F3-2B63694345A4}">
      <text>
        <r>
          <rPr>
            <b/>
            <sz val="9"/>
            <color indexed="81"/>
            <rFont val="Tahoma"/>
            <family val="2"/>
          </rPr>
          <t>Jorge Ismael Muñoz Rodriguez:</t>
        </r>
        <r>
          <rPr>
            <sz val="9"/>
            <color indexed="81"/>
            <rFont val="Tahoma"/>
            <family val="2"/>
          </rPr>
          <t xml:space="preserve">
Fuentes de información internas o externas
</t>
        </r>
      </text>
    </comment>
    <comment ref="D789" authorId="0" shapeId="0" xr:uid="{21E78DFF-D033-4698-A1A2-8EC0E3FAD0E5}">
      <text>
        <r>
          <rPr>
            <b/>
            <sz val="9"/>
            <color indexed="81"/>
            <rFont val="Tahoma"/>
            <family val="2"/>
          </rPr>
          <t>Jorge Ismael Muñoz Rodriguez:</t>
        </r>
        <r>
          <rPr>
            <sz val="9"/>
            <color indexed="81"/>
            <rFont val="Tahoma"/>
            <family val="2"/>
          </rPr>
          <t xml:space="preserve">
Formatos o registros internos formales</t>
        </r>
      </text>
    </comment>
    <comment ref="D790" authorId="0" shapeId="0" xr:uid="{C4E0A22E-1C1A-44D7-9CD9-4C22EBA67385}">
      <text>
        <r>
          <rPr>
            <b/>
            <sz val="9"/>
            <color indexed="81"/>
            <rFont val="Tahoma"/>
            <family val="2"/>
          </rPr>
          <t>Jorge Ismael Muñoz Rodriguez:</t>
        </r>
        <r>
          <rPr>
            <sz val="9"/>
            <color indexed="81"/>
            <rFont val="Tahoma"/>
            <family val="2"/>
          </rPr>
          <t xml:space="preserve">
Registros externos confiables (extractos bancarios, confirmaciones de autenticidad de documentos, SECOP, SIIF, SIGEP, bases de datos.</t>
        </r>
      </text>
    </comment>
    <comment ref="C798" authorId="0" shapeId="0" xr:uid="{A2E05A70-2716-4E8F-B494-2930280CCE5C}">
      <text>
        <r>
          <rPr>
            <b/>
            <sz val="9"/>
            <color indexed="81"/>
            <rFont val="Tahoma"/>
          </rPr>
          <t>Jorge Ismael Muñoz Rodriguez:</t>
        </r>
        <r>
          <rPr>
            <sz val="9"/>
            <color indexed="81"/>
            <rFont val="Tahoma"/>
          </rPr>
          <t xml:space="preserve">
NOTA: En implementación no se tienen controles semiautomaticos</t>
        </r>
      </text>
    </comment>
    <comment ref="D800" authorId="0" shapeId="0" xr:uid="{4050F633-0B6C-40A7-BEA1-46CA50F5466B}">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01" authorId="0" shapeId="0" xr:uid="{341A7F1A-CBBA-497B-AC40-8FDF4359E59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02" authorId="0" shapeId="0" xr:uid="{573F1519-C81A-4298-8E1E-2194F850284F}">
      <text>
        <r>
          <rPr>
            <b/>
            <sz val="9"/>
            <color indexed="81"/>
            <rFont val="Tahoma"/>
            <family val="2"/>
          </rPr>
          <t>Jorge Ismael Muñoz Rodriguez:</t>
        </r>
        <r>
          <rPr>
            <sz val="9"/>
            <color indexed="81"/>
            <rFont val="Tahoma"/>
            <family val="2"/>
          </rPr>
          <t xml:space="preserve">
Políticas de operación, manuales o guías especificas</t>
        </r>
      </text>
    </comment>
    <comment ref="C803" authorId="0" shapeId="0" xr:uid="{B5815A05-152D-4BD0-A8D7-9D01038F5AC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04" authorId="0" shapeId="0" xr:uid="{A5FF424B-D177-4578-AAA8-44276C079511}">
      <text>
        <r>
          <rPr>
            <b/>
            <sz val="9"/>
            <color indexed="81"/>
            <rFont val="Tahoma"/>
            <family val="2"/>
          </rPr>
          <t>Jorge Ismael Muñoz Rodriguez:</t>
        </r>
        <r>
          <rPr>
            <sz val="9"/>
            <color indexed="81"/>
            <rFont val="Tahoma"/>
            <family val="2"/>
          </rPr>
          <t xml:space="preserve">
(diario, mensual, bimestral, trimestral, semestral)</t>
        </r>
      </text>
    </comment>
    <comment ref="C805" authorId="0" shapeId="0" xr:uid="{F23D875D-608C-42FB-9698-A098848C4532}">
      <text>
        <r>
          <rPr>
            <b/>
            <sz val="9"/>
            <color indexed="81"/>
            <rFont val="Tahoma"/>
            <family val="2"/>
          </rPr>
          <t>Jorge Ismael Muñoz Rodriguez:</t>
        </r>
        <r>
          <rPr>
            <sz val="9"/>
            <color indexed="81"/>
            <rFont val="Tahoma"/>
            <family val="2"/>
          </rPr>
          <t xml:space="preserve">
Trazabilidad de la ejecución</t>
        </r>
      </text>
    </comment>
    <comment ref="C807" authorId="0" shapeId="0" xr:uid="{F6F316AC-255D-4610-B9F4-BFBD676B5765}">
      <text>
        <r>
          <rPr>
            <b/>
            <sz val="9"/>
            <color indexed="81"/>
            <rFont val="Tahoma"/>
            <family val="2"/>
          </rPr>
          <t>Jorge Ismael Muñoz Rodriguez:</t>
        </r>
        <r>
          <rPr>
            <sz val="9"/>
            <color indexed="81"/>
            <rFont val="Tahoma"/>
            <family val="2"/>
          </rPr>
          <t xml:space="preserve">
Fuentes de información internas o externas
</t>
        </r>
      </text>
    </comment>
    <comment ref="D807" authorId="0" shapeId="0" xr:uid="{32540398-DFA8-4EEE-9CC0-C919F08F2D6C}">
      <text>
        <r>
          <rPr>
            <b/>
            <sz val="9"/>
            <color indexed="81"/>
            <rFont val="Tahoma"/>
            <family val="2"/>
          </rPr>
          <t>Jorge Ismael Muñoz Rodriguez:</t>
        </r>
        <r>
          <rPr>
            <sz val="9"/>
            <color indexed="81"/>
            <rFont val="Tahoma"/>
            <family val="2"/>
          </rPr>
          <t xml:space="preserve">
Formatos o registros internos formales</t>
        </r>
      </text>
    </comment>
    <comment ref="D808" authorId="0" shapeId="0" xr:uid="{A4EB6F3F-348B-47F4-85DB-CAEE7E3AB4D4}">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809" authorId="0" shapeId="0" xr:uid="{A65C6221-876F-4FA8-82BC-B7151420F5E2}">
      <text>
        <r>
          <rPr>
            <b/>
            <sz val="9"/>
            <color indexed="81"/>
            <rFont val="Tahoma"/>
            <family val="2"/>
          </rPr>
          <t>Jorge Ismael Muñoz Rodriguez:</t>
        </r>
        <r>
          <rPr>
            <sz val="9"/>
            <color indexed="81"/>
            <rFont val="Tahoma"/>
            <family val="2"/>
          </rPr>
          <t xml:space="preserve">
Combinación de datos de fuentes 
internas y externas formales.</t>
        </r>
      </text>
    </comment>
    <comment ref="C817" authorId="0" shapeId="0" xr:uid="{F1231B31-FCEE-4BB2-839E-FF4263C6B68D}">
      <text>
        <r>
          <rPr>
            <b/>
            <sz val="9"/>
            <color indexed="81"/>
            <rFont val="Tahoma"/>
          </rPr>
          <t>Jorge Ismael Muñoz Rodriguez:</t>
        </r>
        <r>
          <rPr>
            <sz val="9"/>
            <color indexed="81"/>
            <rFont val="Tahoma"/>
          </rPr>
          <t xml:space="preserve">
NOTA: En implementación no se tienen controles semiautomaticos</t>
        </r>
      </text>
    </comment>
    <comment ref="D819" authorId="0" shapeId="0" xr:uid="{918C1D72-901C-4013-B437-AE27C2E4B764}">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20" authorId="0" shapeId="0" xr:uid="{1B657B66-FCEE-4049-B37F-8949E0A9B0E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21" authorId="0" shapeId="0" xr:uid="{4379AA75-C904-46B1-A8BB-B7AD3BEF5732}">
      <text>
        <r>
          <rPr>
            <b/>
            <sz val="9"/>
            <color indexed="81"/>
            <rFont val="Tahoma"/>
            <family val="2"/>
          </rPr>
          <t>Jorge Ismael Muñoz Rodriguez:</t>
        </r>
        <r>
          <rPr>
            <sz val="9"/>
            <color indexed="81"/>
            <rFont val="Tahoma"/>
            <family val="2"/>
          </rPr>
          <t xml:space="preserve">
Políticas de operación, manuales o guías especificas</t>
        </r>
      </text>
    </comment>
    <comment ref="C822" authorId="0" shapeId="0" xr:uid="{F7A744B6-FF27-4683-BBC2-D79E16623E43}">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23" authorId="0" shapeId="0" xr:uid="{2C07BD65-BD92-442C-8890-CC5F95B28FC1}">
      <text>
        <r>
          <rPr>
            <b/>
            <sz val="9"/>
            <color indexed="81"/>
            <rFont val="Tahoma"/>
            <family val="2"/>
          </rPr>
          <t>Jorge Ismael Muñoz Rodriguez:</t>
        </r>
        <r>
          <rPr>
            <sz val="9"/>
            <color indexed="81"/>
            <rFont val="Tahoma"/>
            <family val="2"/>
          </rPr>
          <t xml:space="preserve">
(diario, mensual, bimestral, trimestral, semestral)</t>
        </r>
      </text>
    </comment>
    <comment ref="C824" authorId="0" shapeId="0" xr:uid="{FCD35A10-4254-45E3-9620-100F8ACD75EE}">
      <text>
        <r>
          <rPr>
            <b/>
            <sz val="9"/>
            <color indexed="81"/>
            <rFont val="Tahoma"/>
            <family val="2"/>
          </rPr>
          <t>Jorge Ismael Muñoz Rodriguez:</t>
        </r>
        <r>
          <rPr>
            <sz val="9"/>
            <color indexed="81"/>
            <rFont val="Tahoma"/>
            <family val="2"/>
          </rPr>
          <t xml:space="preserve">
Trazabilidad de la ejecución</t>
        </r>
      </text>
    </comment>
    <comment ref="C826" authorId="0" shapeId="0" xr:uid="{C08DE1E0-212C-4177-9D16-89516F62FBD2}">
      <text>
        <r>
          <rPr>
            <b/>
            <sz val="9"/>
            <color indexed="81"/>
            <rFont val="Tahoma"/>
            <family val="2"/>
          </rPr>
          <t>Jorge Ismael Muñoz Rodriguez:</t>
        </r>
        <r>
          <rPr>
            <sz val="9"/>
            <color indexed="81"/>
            <rFont val="Tahoma"/>
            <family val="2"/>
          </rPr>
          <t xml:space="preserve">
Fuentes de información internas o externas
</t>
        </r>
      </text>
    </comment>
    <comment ref="D826" authorId="0" shapeId="0" xr:uid="{B311950F-3C09-4F8F-B1A8-C85A5A9AEE78}">
      <text>
        <r>
          <rPr>
            <b/>
            <sz val="9"/>
            <color indexed="81"/>
            <rFont val="Tahoma"/>
            <family val="2"/>
          </rPr>
          <t>Jorge Ismael Muñoz Rodriguez:</t>
        </r>
        <r>
          <rPr>
            <sz val="9"/>
            <color indexed="81"/>
            <rFont val="Tahoma"/>
            <family val="2"/>
          </rPr>
          <t xml:space="preserve">
Formatos o registros internos formales</t>
        </r>
      </text>
    </comment>
    <comment ref="D827" authorId="0" shapeId="0" xr:uid="{42E2E5A0-33CE-43F4-8A22-A56633DBDD41}">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828" authorId="0" shapeId="0" xr:uid="{8838D220-0A2A-4302-9DDF-550A70CF2CF6}">
      <text>
        <r>
          <rPr>
            <b/>
            <sz val="9"/>
            <color indexed="81"/>
            <rFont val="Tahoma"/>
            <family val="2"/>
          </rPr>
          <t>Jorge Ismael Muñoz Rodriguez:</t>
        </r>
        <r>
          <rPr>
            <sz val="9"/>
            <color indexed="81"/>
            <rFont val="Tahoma"/>
            <family val="2"/>
          </rPr>
          <t xml:space="preserve">
Combinación de datos de fuentes 
internas y externas formales.</t>
        </r>
      </text>
    </comment>
    <comment ref="C838" authorId="0" shapeId="0" xr:uid="{7BB810AF-FF9D-4032-98C8-46F9BB7763F1}">
      <text>
        <r>
          <rPr>
            <b/>
            <sz val="9"/>
            <color indexed="81"/>
            <rFont val="Tahoma"/>
          </rPr>
          <t>Jorge Ismael Muñoz Rodriguez:</t>
        </r>
        <r>
          <rPr>
            <sz val="9"/>
            <color indexed="81"/>
            <rFont val="Tahoma"/>
          </rPr>
          <t xml:space="preserve">
NOTA: En implementación no se tienen controles semiautomaticos</t>
        </r>
      </text>
    </comment>
    <comment ref="D840" authorId="0" shapeId="0" xr:uid="{31EB53C1-B87E-4B68-B452-F8E1896C5A5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41" authorId="0" shapeId="0" xr:uid="{C898A265-D0BE-4FBC-B97F-44166A5905D8}">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42" authorId="0" shapeId="0" xr:uid="{BDBA899C-9971-489C-9B47-DEF5B514C727}">
      <text>
        <r>
          <rPr>
            <b/>
            <sz val="9"/>
            <color indexed="81"/>
            <rFont val="Tahoma"/>
            <family val="2"/>
          </rPr>
          <t>Jorge Ismael Muñoz Rodriguez:</t>
        </r>
        <r>
          <rPr>
            <sz val="9"/>
            <color indexed="81"/>
            <rFont val="Tahoma"/>
            <family val="2"/>
          </rPr>
          <t xml:space="preserve">
Políticas de operación, manuales o guías especificas</t>
        </r>
      </text>
    </comment>
    <comment ref="C843" authorId="0" shapeId="0" xr:uid="{7494555F-07C0-448D-8E2B-322F91A66467}">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44" authorId="0" shapeId="0" xr:uid="{83DE65CC-3998-44C0-87C3-68E73832E716}">
      <text>
        <r>
          <rPr>
            <b/>
            <sz val="9"/>
            <color indexed="81"/>
            <rFont val="Tahoma"/>
            <family val="2"/>
          </rPr>
          <t>Jorge Ismael Muñoz Rodriguez:</t>
        </r>
        <r>
          <rPr>
            <sz val="9"/>
            <color indexed="81"/>
            <rFont val="Tahoma"/>
            <family val="2"/>
          </rPr>
          <t xml:space="preserve">
(diario, mensual, bimestral, trimestral, semestral)</t>
        </r>
      </text>
    </comment>
    <comment ref="C845" authorId="0" shapeId="0" xr:uid="{F89DB469-E99B-46C3-90BE-66E864F7BB87}">
      <text>
        <r>
          <rPr>
            <b/>
            <sz val="9"/>
            <color indexed="81"/>
            <rFont val="Tahoma"/>
            <family val="2"/>
          </rPr>
          <t>Jorge Ismael Muñoz Rodriguez:</t>
        </r>
        <r>
          <rPr>
            <sz val="9"/>
            <color indexed="81"/>
            <rFont val="Tahoma"/>
            <family val="2"/>
          </rPr>
          <t xml:space="preserve">
Trazabilidad de la ejecución</t>
        </r>
      </text>
    </comment>
    <comment ref="C847" authorId="0" shapeId="0" xr:uid="{990308AC-DC3A-4705-BF39-4BA03AAEC350}">
      <text>
        <r>
          <rPr>
            <b/>
            <sz val="9"/>
            <color indexed="81"/>
            <rFont val="Tahoma"/>
            <family val="2"/>
          </rPr>
          <t>Jorge Ismael Muñoz Rodriguez:</t>
        </r>
        <r>
          <rPr>
            <sz val="9"/>
            <color indexed="81"/>
            <rFont val="Tahoma"/>
            <family val="2"/>
          </rPr>
          <t xml:space="preserve">
Fuentes de información internas o externas
</t>
        </r>
      </text>
    </comment>
    <comment ref="D847" authorId="0" shapeId="0" xr:uid="{187B4C01-FF18-4113-9115-779D73754793}">
      <text>
        <r>
          <rPr>
            <b/>
            <sz val="9"/>
            <color indexed="81"/>
            <rFont val="Tahoma"/>
            <family val="2"/>
          </rPr>
          <t>Jorge Ismael Muñoz Rodriguez:</t>
        </r>
        <r>
          <rPr>
            <sz val="9"/>
            <color indexed="81"/>
            <rFont val="Tahoma"/>
            <family val="2"/>
          </rPr>
          <t xml:space="preserve">
Formatos o registros internos formales</t>
        </r>
      </text>
    </comment>
    <comment ref="D848" authorId="0" shapeId="0" xr:uid="{783DC9BF-1956-46F6-85FD-BA00B404DBE0}">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849" authorId="0" shapeId="0" xr:uid="{F2D0C478-BC43-49A9-9A34-850953150674}">
      <text>
        <r>
          <rPr>
            <b/>
            <sz val="9"/>
            <color indexed="81"/>
            <rFont val="Tahoma"/>
            <family val="2"/>
          </rPr>
          <t>Jorge Ismael Muñoz Rodriguez:</t>
        </r>
        <r>
          <rPr>
            <sz val="9"/>
            <color indexed="81"/>
            <rFont val="Tahoma"/>
            <family val="2"/>
          </rPr>
          <t xml:space="preserve">
Combinación de datos de fuentes 
internas y externas formales.</t>
        </r>
      </text>
    </comment>
    <comment ref="C857" authorId="0" shapeId="0" xr:uid="{55AEB13A-A74B-4971-88EF-CBEBF043671C}">
      <text>
        <r>
          <rPr>
            <b/>
            <sz val="9"/>
            <color indexed="81"/>
            <rFont val="Tahoma"/>
          </rPr>
          <t>Jorge Ismael Muñoz Rodriguez:</t>
        </r>
        <r>
          <rPr>
            <sz val="9"/>
            <color indexed="81"/>
            <rFont val="Tahoma"/>
          </rPr>
          <t xml:space="preserve">
NOTA: En implementación no se tienen controles semiautomaticos</t>
        </r>
      </text>
    </comment>
    <comment ref="D859" authorId="0" shapeId="0" xr:uid="{EF063296-51B7-4AE0-8C90-900910CA77C4}">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60" authorId="0" shapeId="0" xr:uid="{BE24C6AB-FF02-4A40-BC2E-37C2D57C545E}">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61" authorId="0" shapeId="0" xr:uid="{1069E9A2-AFF7-49BB-9774-19C3703F20EC}">
      <text>
        <r>
          <rPr>
            <b/>
            <sz val="9"/>
            <color indexed="81"/>
            <rFont val="Tahoma"/>
            <family val="2"/>
          </rPr>
          <t>Jorge Ismael Muñoz Rodriguez:</t>
        </r>
        <r>
          <rPr>
            <sz val="9"/>
            <color indexed="81"/>
            <rFont val="Tahoma"/>
            <family val="2"/>
          </rPr>
          <t xml:space="preserve">
Políticas de operación, manuales o guías especificas</t>
        </r>
      </text>
    </comment>
    <comment ref="C862" authorId="0" shapeId="0" xr:uid="{BAFFA64C-38FE-428F-B41B-E8F9A871A78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63" authorId="0" shapeId="0" xr:uid="{E4537AA8-9488-4A4C-BBD8-7478F073CB75}">
      <text>
        <r>
          <rPr>
            <b/>
            <sz val="9"/>
            <color indexed="81"/>
            <rFont val="Tahoma"/>
            <family val="2"/>
          </rPr>
          <t>Jorge Ismael Muñoz Rodriguez:</t>
        </r>
        <r>
          <rPr>
            <sz val="9"/>
            <color indexed="81"/>
            <rFont val="Tahoma"/>
            <family val="2"/>
          </rPr>
          <t xml:space="preserve">
(diario, mensual, bimestral, trimestral, semestral)</t>
        </r>
      </text>
    </comment>
    <comment ref="C864" authorId="0" shapeId="0" xr:uid="{DA5FDB4F-4468-4E4C-B8D4-38458470DA43}">
      <text>
        <r>
          <rPr>
            <b/>
            <sz val="9"/>
            <color indexed="81"/>
            <rFont val="Tahoma"/>
            <family val="2"/>
          </rPr>
          <t>Jorge Ismael Muñoz Rodriguez:</t>
        </r>
        <r>
          <rPr>
            <sz val="9"/>
            <color indexed="81"/>
            <rFont val="Tahoma"/>
            <family val="2"/>
          </rPr>
          <t xml:space="preserve">
Trazabilidad de la ejecución</t>
        </r>
      </text>
    </comment>
    <comment ref="C866" authorId="0" shapeId="0" xr:uid="{F41B2E98-933B-4B06-A2AD-81B361295BAC}">
      <text>
        <r>
          <rPr>
            <b/>
            <sz val="9"/>
            <color indexed="81"/>
            <rFont val="Tahoma"/>
            <family val="2"/>
          </rPr>
          <t>Jorge Ismael Muñoz Rodriguez:</t>
        </r>
        <r>
          <rPr>
            <sz val="9"/>
            <color indexed="81"/>
            <rFont val="Tahoma"/>
            <family val="2"/>
          </rPr>
          <t xml:space="preserve">
Fuentes de información internas o externas
</t>
        </r>
      </text>
    </comment>
    <comment ref="D866" authorId="0" shapeId="0" xr:uid="{20615DA4-42E5-4CEA-A98F-84EF474C35AF}">
      <text>
        <r>
          <rPr>
            <b/>
            <sz val="9"/>
            <color indexed="81"/>
            <rFont val="Tahoma"/>
            <family val="2"/>
          </rPr>
          <t>Jorge Ismael Muñoz Rodriguez:</t>
        </r>
        <r>
          <rPr>
            <sz val="9"/>
            <color indexed="81"/>
            <rFont val="Tahoma"/>
            <family val="2"/>
          </rPr>
          <t xml:space="preserve">
Formatos o registros internos formales</t>
        </r>
      </text>
    </comment>
    <comment ref="D867" authorId="0" shapeId="0" xr:uid="{463A5BB8-CA0A-4707-A273-8370892E167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868" authorId="0" shapeId="0" xr:uid="{F13D6F7D-9B12-4614-A046-64C8EEAA957D}">
      <text>
        <r>
          <rPr>
            <b/>
            <sz val="9"/>
            <color indexed="81"/>
            <rFont val="Tahoma"/>
            <family val="2"/>
          </rPr>
          <t>Jorge Ismael Muñoz Rodriguez:</t>
        </r>
        <r>
          <rPr>
            <sz val="9"/>
            <color indexed="81"/>
            <rFont val="Tahoma"/>
            <family val="2"/>
          </rPr>
          <t xml:space="preserve">
Combinación de datos de fuentes 
internas y externas formales.</t>
        </r>
      </text>
    </comment>
    <comment ref="C877" authorId="0" shapeId="0" xr:uid="{DF86A182-D3D3-4A49-B8C9-F692F2B5D756}">
      <text>
        <r>
          <rPr>
            <b/>
            <sz val="9"/>
            <color indexed="81"/>
            <rFont val="Tahoma"/>
          </rPr>
          <t>Jorge Ismael Muñoz Rodriguez:</t>
        </r>
        <r>
          <rPr>
            <sz val="9"/>
            <color indexed="81"/>
            <rFont val="Tahoma"/>
          </rPr>
          <t xml:space="preserve">
NOTA: En implementación no se tienen controles semiautomaticos</t>
        </r>
      </text>
    </comment>
    <comment ref="D879" authorId="0" shapeId="0" xr:uid="{83868A72-0BCE-4A9E-8E8F-6079E339C38F}">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80" authorId="0" shapeId="0" xr:uid="{279B6B2E-B3D7-414D-95EF-BBFE98CD1646}">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881" authorId="0" shapeId="0" xr:uid="{BEAA5A3D-23B4-4F4D-8308-790CE7EF3BC5}">
      <text>
        <r>
          <rPr>
            <b/>
            <sz val="9"/>
            <color indexed="81"/>
            <rFont val="Tahoma"/>
            <family val="2"/>
          </rPr>
          <t>Jorge Ismael Muñoz Rodriguez:</t>
        </r>
        <r>
          <rPr>
            <sz val="9"/>
            <color indexed="81"/>
            <rFont val="Tahoma"/>
            <family val="2"/>
          </rPr>
          <t xml:space="preserve">
Políticas de operación, manuales o guías especificas</t>
        </r>
      </text>
    </comment>
    <comment ref="C882" authorId="0" shapeId="0" xr:uid="{A5AA9FF0-0BB8-4B45-99FF-424D45AADDE2}">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883" authorId="0" shapeId="0" xr:uid="{B530D751-491B-4F93-83CF-03F053120523}">
      <text>
        <r>
          <rPr>
            <b/>
            <sz val="9"/>
            <color indexed="81"/>
            <rFont val="Tahoma"/>
            <family val="2"/>
          </rPr>
          <t>Jorge Ismael Muñoz Rodriguez:</t>
        </r>
        <r>
          <rPr>
            <sz val="9"/>
            <color indexed="81"/>
            <rFont val="Tahoma"/>
            <family val="2"/>
          </rPr>
          <t xml:space="preserve">
(diario, mensual, bimestral, trimestral, semestral)</t>
        </r>
      </text>
    </comment>
    <comment ref="C884" authorId="0" shapeId="0" xr:uid="{B8FE9951-7FEB-463C-AF38-BBB511020E5B}">
      <text>
        <r>
          <rPr>
            <b/>
            <sz val="9"/>
            <color indexed="81"/>
            <rFont val="Tahoma"/>
            <family val="2"/>
          </rPr>
          <t>Jorge Ismael Muñoz Rodriguez:</t>
        </r>
        <r>
          <rPr>
            <sz val="9"/>
            <color indexed="81"/>
            <rFont val="Tahoma"/>
            <family val="2"/>
          </rPr>
          <t xml:space="preserve">
Trazabilidad de la ejecución</t>
        </r>
      </text>
    </comment>
    <comment ref="C886" authorId="0" shapeId="0" xr:uid="{27731074-E6B4-4429-841C-ACBD7CD9E070}">
      <text>
        <r>
          <rPr>
            <b/>
            <sz val="9"/>
            <color indexed="81"/>
            <rFont val="Tahoma"/>
            <family val="2"/>
          </rPr>
          <t>Jorge Ismael Muñoz Rodriguez:</t>
        </r>
        <r>
          <rPr>
            <sz val="9"/>
            <color indexed="81"/>
            <rFont val="Tahoma"/>
            <family val="2"/>
          </rPr>
          <t xml:space="preserve">
Fuentes de información internas o externas
</t>
        </r>
      </text>
    </comment>
    <comment ref="D886" authorId="0" shapeId="0" xr:uid="{84CDFF6E-7BC3-41EE-AFFC-E2F5776D6B6B}">
      <text>
        <r>
          <rPr>
            <b/>
            <sz val="9"/>
            <color indexed="81"/>
            <rFont val="Tahoma"/>
            <family val="2"/>
          </rPr>
          <t>Jorge Ismael Muñoz Rodriguez:</t>
        </r>
        <r>
          <rPr>
            <sz val="9"/>
            <color indexed="81"/>
            <rFont val="Tahoma"/>
            <family val="2"/>
          </rPr>
          <t xml:space="preserve">
Formatos o registros internos formales</t>
        </r>
      </text>
    </comment>
    <comment ref="D887" authorId="0" shapeId="0" xr:uid="{52DF48D3-22EB-40BF-96CD-064667A8E944}">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888" authorId="0" shapeId="0" xr:uid="{4AD09121-01E6-420E-8162-318F97C695D2}">
      <text>
        <r>
          <rPr>
            <b/>
            <sz val="9"/>
            <color indexed="81"/>
            <rFont val="Tahoma"/>
            <family val="2"/>
          </rPr>
          <t>Jorge Ismael Muñoz Rodriguez:</t>
        </r>
        <r>
          <rPr>
            <sz val="9"/>
            <color indexed="81"/>
            <rFont val="Tahoma"/>
            <family val="2"/>
          </rPr>
          <t xml:space="preserve">
Combinación de datos de fuentes 
internas y externas formales.</t>
        </r>
      </text>
    </comment>
    <comment ref="C896" authorId="0" shapeId="0" xr:uid="{D194C406-75F0-4D11-9C35-FC23DE9BFEBE}">
      <text>
        <r>
          <rPr>
            <b/>
            <sz val="9"/>
            <color indexed="81"/>
            <rFont val="Tahoma"/>
          </rPr>
          <t>Jorge Ismael Muñoz Rodriguez:</t>
        </r>
        <r>
          <rPr>
            <sz val="9"/>
            <color indexed="81"/>
            <rFont val="Tahoma"/>
          </rPr>
          <t xml:space="preserve">
NOTA: En implementación no se tienen controles semiautomaticos</t>
        </r>
      </text>
    </comment>
    <comment ref="D898" authorId="0" shapeId="0" xr:uid="{3136711E-8B45-47B0-8826-73601A94EBEA}">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899" authorId="0" shapeId="0" xr:uid="{AA10946C-41F6-4080-8E9C-5A29B5DB251B}">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00" authorId="0" shapeId="0" xr:uid="{542DB7D4-01E0-4A21-A89B-9A1DC81BADF2}">
      <text>
        <r>
          <rPr>
            <b/>
            <sz val="9"/>
            <color indexed="81"/>
            <rFont val="Tahoma"/>
            <family val="2"/>
          </rPr>
          <t>Jorge Ismael Muñoz Rodriguez:</t>
        </r>
        <r>
          <rPr>
            <sz val="9"/>
            <color indexed="81"/>
            <rFont val="Tahoma"/>
            <family val="2"/>
          </rPr>
          <t xml:space="preserve">
Políticas de operación, manuales o guías especificas</t>
        </r>
      </text>
    </comment>
    <comment ref="C901" authorId="0" shapeId="0" xr:uid="{5320A33F-EC12-4B3A-9F0D-7361CE30E28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02" authorId="0" shapeId="0" xr:uid="{7883BDD6-C35E-4FCD-8584-88577753F804}">
      <text>
        <r>
          <rPr>
            <b/>
            <sz val="9"/>
            <color indexed="81"/>
            <rFont val="Tahoma"/>
            <family val="2"/>
          </rPr>
          <t>Jorge Ismael Muñoz Rodriguez:</t>
        </r>
        <r>
          <rPr>
            <sz val="9"/>
            <color indexed="81"/>
            <rFont val="Tahoma"/>
            <family val="2"/>
          </rPr>
          <t xml:space="preserve">
(diario, mensual, bimestral, trimestral, semestral)</t>
        </r>
      </text>
    </comment>
    <comment ref="C903" authorId="0" shapeId="0" xr:uid="{5C4BF34B-B90E-436D-B9EC-26E82F3924BC}">
      <text>
        <r>
          <rPr>
            <b/>
            <sz val="9"/>
            <color indexed="81"/>
            <rFont val="Tahoma"/>
            <family val="2"/>
          </rPr>
          <t>Jorge Ismael Muñoz Rodriguez:</t>
        </r>
        <r>
          <rPr>
            <sz val="9"/>
            <color indexed="81"/>
            <rFont val="Tahoma"/>
            <family val="2"/>
          </rPr>
          <t xml:space="preserve">
Trazabilidad de la ejecución</t>
        </r>
      </text>
    </comment>
    <comment ref="C905" authorId="0" shapeId="0" xr:uid="{C14C98EE-A373-438E-8355-9E071F2AE09C}">
      <text>
        <r>
          <rPr>
            <b/>
            <sz val="9"/>
            <color indexed="81"/>
            <rFont val="Tahoma"/>
            <family val="2"/>
          </rPr>
          <t>Jorge Ismael Muñoz Rodriguez:</t>
        </r>
        <r>
          <rPr>
            <sz val="9"/>
            <color indexed="81"/>
            <rFont val="Tahoma"/>
            <family val="2"/>
          </rPr>
          <t xml:space="preserve">
Fuentes de información internas o externas
</t>
        </r>
      </text>
    </comment>
    <comment ref="D905" authorId="0" shapeId="0" xr:uid="{AA1815DD-1BC7-4AC1-94B2-8D1D882E8CBF}">
      <text>
        <r>
          <rPr>
            <b/>
            <sz val="9"/>
            <color indexed="81"/>
            <rFont val="Tahoma"/>
            <family val="2"/>
          </rPr>
          <t>Jorge Ismael Muñoz Rodriguez:</t>
        </r>
        <r>
          <rPr>
            <sz val="9"/>
            <color indexed="81"/>
            <rFont val="Tahoma"/>
            <family val="2"/>
          </rPr>
          <t xml:space="preserve">
Formatos o registros internos formales</t>
        </r>
      </text>
    </comment>
    <comment ref="D906" authorId="0" shapeId="0" xr:uid="{78D0013D-D8F5-486F-8BC2-6F04AA5280ED}">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907" authorId="0" shapeId="0" xr:uid="{2D1C0162-3319-45E2-93D8-D7266AED3EB0}">
      <text>
        <r>
          <rPr>
            <b/>
            <sz val="9"/>
            <color indexed="81"/>
            <rFont val="Tahoma"/>
            <family val="2"/>
          </rPr>
          <t>Jorge Ismael Muñoz Rodriguez:</t>
        </r>
        <r>
          <rPr>
            <sz val="9"/>
            <color indexed="81"/>
            <rFont val="Tahoma"/>
            <family val="2"/>
          </rPr>
          <t xml:space="preserve">
Combinación de datos de fuentes 
internas y externas formales.</t>
        </r>
      </text>
    </comment>
    <comment ref="C914" authorId="0" shapeId="0" xr:uid="{05ECD292-E006-48E4-B5E8-A68C3A4009BC}">
      <text>
        <r>
          <rPr>
            <b/>
            <sz val="9"/>
            <color indexed="81"/>
            <rFont val="Tahoma"/>
          </rPr>
          <t>Jorge Ismael Muñoz Rodriguez:</t>
        </r>
        <r>
          <rPr>
            <sz val="9"/>
            <color indexed="81"/>
            <rFont val="Tahoma"/>
          </rPr>
          <t xml:space="preserve">
NOTA: En implementación no se tienen controles semiautomaticos</t>
        </r>
      </text>
    </comment>
    <comment ref="D916" authorId="0" shapeId="0" xr:uid="{F4D36075-CDF3-4AF3-8717-9F20B7A93D9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917" authorId="0" shapeId="0" xr:uid="{39400A65-1DBC-4B73-A9B9-8CBF2171AA7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18" authorId="0" shapeId="0" xr:uid="{9FB6EB51-9C4B-4641-A3FA-8F22CA6498DD}">
      <text>
        <r>
          <rPr>
            <b/>
            <sz val="9"/>
            <color indexed="81"/>
            <rFont val="Tahoma"/>
            <family val="2"/>
          </rPr>
          <t>Jorge Ismael Muñoz Rodriguez:</t>
        </r>
        <r>
          <rPr>
            <sz val="9"/>
            <color indexed="81"/>
            <rFont val="Tahoma"/>
            <family val="2"/>
          </rPr>
          <t xml:space="preserve">
Políticas de operación, manuales o guías especificas</t>
        </r>
      </text>
    </comment>
    <comment ref="C919" authorId="0" shapeId="0" xr:uid="{D7C59489-B7D9-4C86-9F2B-C8E3A5D381D7}">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20" authorId="0" shapeId="0" xr:uid="{05E452BF-F0F3-4158-ACD6-2F91BAE46F93}">
      <text>
        <r>
          <rPr>
            <b/>
            <sz val="9"/>
            <color indexed="81"/>
            <rFont val="Tahoma"/>
            <family val="2"/>
          </rPr>
          <t>Jorge Ismael Muñoz Rodriguez:</t>
        </r>
        <r>
          <rPr>
            <sz val="9"/>
            <color indexed="81"/>
            <rFont val="Tahoma"/>
            <family val="2"/>
          </rPr>
          <t xml:space="preserve">
(diario, mensual, bimestral, trimestral, semestral)</t>
        </r>
      </text>
    </comment>
    <comment ref="C921" authorId="0" shapeId="0" xr:uid="{2F488316-3975-4E71-9884-1E8CAF6A5DE1}">
      <text>
        <r>
          <rPr>
            <b/>
            <sz val="9"/>
            <color indexed="81"/>
            <rFont val="Tahoma"/>
            <family val="2"/>
          </rPr>
          <t>Jorge Ismael Muñoz Rodriguez:</t>
        </r>
        <r>
          <rPr>
            <sz val="9"/>
            <color indexed="81"/>
            <rFont val="Tahoma"/>
            <family val="2"/>
          </rPr>
          <t xml:space="preserve">
Trazabilidad de la ejecución</t>
        </r>
      </text>
    </comment>
    <comment ref="C923" authorId="0" shapeId="0" xr:uid="{9EF28A1E-151B-436B-AFAC-CC66A55496CB}">
      <text>
        <r>
          <rPr>
            <b/>
            <sz val="9"/>
            <color indexed="81"/>
            <rFont val="Tahoma"/>
            <family val="2"/>
          </rPr>
          <t>Jorge Ismael Muñoz Rodriguez:</t>
        </r>
        <r>
          <rPr>
            <sz val="9"/>
            <color indexed="81"/>
            <rFont val="Tahoma"/>
            <family val="2"/>
          </rPr>
          <t xml:space="preserve">
Fuentes de información internas o externas
</t>
        </r>
      </text>
    </comment>
    <comment ref="D923" authorId="0" shapeId="0" xr:uid="{CB29FB38-8DF5-483C-A286-4555AD68F7CC}">
      <text>
        <r>
          <rPr>
            <b/>
            <sz val="9"/>
            <color indexed="81"/>
            <rFont val="Tahoma"/>
            <family val="2"/>
          </rPr>
          <t>Jorge Ismael Muñoz Rodriguez:</t>
        </r>
        <r>
          <rPr>
            <sz val="9"/>
            <color indexed="81"/>
            <rFont val="Tahoma"/>
            <family val="2"/>
          </rPr>
          <t xml:space="preserve">
Formatos o registros internos formales</t>
        </r>
      </text>
    </comment>
    <comment ref="D924" authorId="0" shapeId="0" xr:uid="{83CF5AF6-002E-4D06-8ADA-F57CD32A90D7}">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925" authorId="0" shapeId="0" xr:uid="{86D2EFC9-B504-45C7-A605-6B188585AFA6}">
      <text>
        <r>
          <rPr>
            <b/>
            <sz val="9"/>
            <color indexed="81"/>
            <rFont val="Tahoma"/>
            <family val="2"/>
          </rPr>
          <t>Jorge Ismael Muñoz Rodriguez:</t>
        </r>
        <r>
          <rPr>
            <sz val="9"/>
            <color indexed="81"/>
            <rFont val="Tahoma"/>
            <family val="2"/>
          </rPr>
          <t xml:space="preserve">
Combinación de datos de fuentes 
internas y externas formales.</t>
        </r>
      </text>
    </comment>
    <comment ref="C933" authorId="0" shapeId="0" xr:uid="{6B4B40D5-3C52-4654-8E68-95DFA49D4DD8}">
      <text>
        <r>
          <rPr>
            <b/>
            <sz val="9"/>
            <color indexed="81"/>
            <rFont val="Tahoma"/>
          </rPr>
          <t>Jorge Ismael Muñoz Rodriguez:</t>
        </r>
        <r>
          <rPr>
            <sz val="9"/>
            <color indexed="81"/>
            <rFont val="Tahoma"/>
          </rPr>
          <t xml:space="preserve">
NOTA: En implementación no se tienen controles semiautomaticos</t>
        </r>
      </text>
    </comment>
    <comment ref="D935" authorId="0" shapeId="0" xr:uid="{AF97CEF2-A4F4-47E8-AD18-FC9A96F5952D}">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936" authorId="0" shapeId="0" xr:uid="{A0534529-0C22-43E6-AF43-1E3F00074A6E}">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37" authorId="0" shapeId="0" xr:uid="{74AFFCC2-FB58-4621-94DF-5B8F0CE479AB}">
      <text>
        <r>
          <rPr>
            <b/>
            <sz val="9"/>
            <color indexed="81"/>
            <rFont val="Tahoma"/>
            <family val="2"/>
          </rPr>
          <t>Jorge Ismael Muñoz Rodriguez:</t>
        </r>
        <r>
          <rPr>
            <sz val="9"/>
            <color indexed="81"/>
            <rFont val="Tahoma"/>
            <family val="2"/>
          </rPr>
          <t xml:space="preserve">
Políticas de operación, manuales o guías especificas</t>
        </r>
      </text>
    </comment>
    <comment ref="C938" authorId="0" shapeId="0" xr:uid="{495DBAD1-265D-4C45-ABA7-A428AD9C7353}">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39" authorId="0" shapeId="0" xr:uid="{D4393D10-F4E6-41FD-B0FB-E57B12BE0006}">
      <text>
        <r>
          <rPr>
            <b/>
            <sz val="9"/>
            <color indexed="81"/>
            <rFont val="Tahoma"/>
            <family val="2"/>
          </rPr>
          <t>Jorge Ismael Muñoz Rodriguez:</t>
        </r>
        <r>
          <rPr>
            <sz val="9"/>
            <color indexed="81"/>
            <rFont val="Tahoma"/>
            <family val="2"/>
          </rPr>
          <t xml:space="preserve">
(diario, mensual, bimestral, trimestral, semestral)</t>
        </r>
      </text>
    </comment>
    <comment ref="C940" authorId="0" shapeId="0" xr:uid="{DC7700FF-4FB7-4CED-B860-2330FD07C650}">
      <text>
        <r>
          <rPr>
            <b/>
            <sz val="9"/>
            <color indexed="81"/>
            <rFont val="Tahoma"/>
            <family val="2"/>
          </rPr>
          <t>Jorge Ismael Muñoz Rodriguez:</t>
        </r>
        <r>
          <rPr>
            <sz val="9"/>
            <color indexed="81"/>
            <rFont val="Tahoma"/>
            <family val="2"/>
          </rPr>
          <t xml:space="preserve">
Trazabilidad de la ejecución</t>
        </r>
      </text>
    </comment>
    <comment ref="C942" authorId="0" shapeId="0" xr:uid="{4E13F1FD-02FF-4087-8F9D-01AE23DED0D6}">
      <text>
        <r>
          <rPr>
            <b/>
            <sz val="9"/>
            <color indexed="81"/>
            <rFont val="Tahoma"/>
            <family val="2"/>
          </rPr>
          <t>Jorge Ismael Muñoz Rodriguez:</t>
        </r>
        <r>
          <rPr>
            <sz val="9"/>
            <color indexed="81"/>
            <rFont val="Tahoma"/>
            <family val="2"/>
          </rPr>
          <t xml:space="preserve">
Fuentes de información internas o externas
</t>
        </r>
      </text>
    </comment>
    <comment ref="D942" authorId="0" shapeId="0" xr:uid="{F65CFB5C-AE16-4F18-8932-F9E2E12B468F}">
      <text>
        <r>
          <rPr>
            <b/>
            <sz val="9"/>
            <color indexed="81"/>
            <rFont val="Tahoma"/>
            <family val="2"/>
          </rPr>
          <t>Jorge Ismael Muñoz Rodriguez:</t>
        </r>
        <r>
          <rPr>
            <sz val="9"/>
            <color indexed="81"/>
            <rFont val="Tahoma"/>
            <family val="2"/>
          </rPr>
          <t xml:space="preserve">
Formatos o registros internos formales</t>
        </r>
      </text>
    </comment>
    <comment ref="D943" authorId="0" shapeId="0" xr:uid="{CF40A7CB-41DC-41ED-B95A-2CF379E48F84}">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944" authorId="0" shapeId="0" xr:uid="{9A1F9DE9-F895-4CF4-8FF9-A18C9F51BDB7}">
      <text>
        <r>
          <rPr>
            <b/>
            <sz val="9"/>
            <color indexed="81"/>
            <rFont val="Tahoma"/>
            <family val="2"/>
          </rPr>
          <t>Jorge Ismael Muñoz Rodriguez:</t>
        </r>
        <r>
          <rPr>
            <sz val="9"/>
            <color indexed="81"/>
            <rFont val="Tahoma"/>
            <family val="2"/>
          </rPr>
          <t xml:space="preserve">
Combinación de datos de fuentes 
internas y externas formales.</t>
        </r>
      </text>
    </comment>
    <comment ref="C952" authorId="0" shapeId="0" xr:uid="{7AF1614D-914F-4DC8-A783-1314F6F0B263}">
      <text>
        <r>
          <rPr>
            <b/>
            <sz val="9"/>
            <color indexed="81"/>
            <rFont val="Tahoma"/>
          </rPr>
          <t>Jorge Ismael Muñoz Rodriguez:</t>
        </r>
        <r>
          <rPr>
            <sz val="9"/>
            <color indexed="81"/>
            <rFont val="Tahoma"/>
          </rPr>
          <t xml:space="preserve">
NOTA: En implementación no se tienen controles semiautomaticos</t>
        </r>
      </text>
    </comment>
    <comment ref="D954" authorId="0" shapeId="0" xr:uid="{2CC2E575-4CAD-48C7-936A-8079F2381E3A}">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955" authorId="0" shapeId="0" xr:uid="{9A79F097-7A85-4E4F-B998-DC0D131A616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56" authorId="0" shapeId="0" xr:uid="{258F8C29-D96A-42C5-A127-736D9A11E11E}">
      <text>
        <r>
          <rPr>
            <b/>
            <sz val="9"/>
            <color indexed="81"/>
            <rFont val="Tahoma"/>
            <family val="2"/>
          </rPr>
          <t>Jorge Ismael Muñoz Rodriguez:</t>
        </r>
        <r>
          <rPr>
            <sz val="9"/>
            <color indexed="81"/>
            <rFont val="Tahoma"/>
            <family val="2"/>
          </rPr>
          <t xml:space="preserve">
Políticas de operación, manuales o guías especificas</t>
        </r>
      </text>
    </comment>
    <comment ref="C957" authorId="0" shapeId="0" xr:uid="{DFA35F36-C672-4C55-B9CB-9C21110720A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58" authorId="0" shapeId="0" xr:uid="{00157B6D-1443-4865-851F-DF66BEC7BE47}">
      <text>
        <r>
          <rPr>
            <b/>
            <sz val="9"/>
            <color indexed="81"/>
            <rFont val="Tahoma"/>
            <family val="2"/>
          </rPr>
          <t>Jorge Ismael Muñoz Rodriguez:</t>
        </r>
        <r>
          <rPr>
            <sz val="9"/>
            <color indexed="81"/>
            <rFont val="Tahoma"/>
            <family val="2"/>
          </rPr>
          <t xml:space="preserve">
(diario, mensual, bimestral, trimestral, semestral)</t>
        </r>
      </text>
    </comment>
    <comment ref="C959" authorId="0" shapeId="0" xr:uid="{B8D312BF-3D5F-4D25-A95B-B68B5BD20D47}">
      <text>
        <r>
          <rPr>
            <b/>
            <sz val="9"/>
            <color indexed="81"/>
            <rFont val="Tahoma"/>
            <family val="2"/>
          </rPr>
          <t>Jorge Ismael Muñoz Rodriguez:</t>
        </r>
        <r>
          <rPr>
            <sz val="9"/>
            <color indexed="81"/>
            <rFont val="Tahoma"/>
            <family val="2"/>
          </rPr>
          <t xml:space="preserve">
Trazabilidad de la ejecución</t>
        </r>
      </text>
    </comment>
    <comment ref="C961" authorId="0" shapeId="0" xr:uid="{EADEF08A-0CDC-48C0-A0A8-1FD1CFC6E5CC}">
      <text>
        <r>
          <rPr>
            <b/>
            <sz val="9"/>
            <color indexed="81"/>
            <rFont val="Tahoma"/>
            <family val="2"/>
          </rPr>
          <t>Jorge Ismael Muñoz Rodriguez:</t>
        </r>
        <r>
          <rPr>
            <sz val="9"/>
            <color indexed="81"/>
            <rFont val="Tahoma"/>
            <family val="2"/>
          </rPr>
          <t xml:space="preserve">
Fuentes de información internas o externas
</t>
        </r>
      </text>
    </comment>
    <comment ref="D961" authorId="0" shapeId="0" xr:uid="{83C10D95-AA8C-48D1-87A1-C69A96042196}">
      <text>
        <r>
          <rPr>
            <b/>
            <sz val="9"/>
            <color indexed="81"/>
            <rFont val="Tahoma"/>
            <family val="2"/>
          </rPr>
          <t>Jorge Ismael Muñoz Rodriguez:</t>
        </r>
        <r>
          <rPr>
            <sz val="9"/>
            <color indexed="81"/>
            <rFont val="Tahoma"/>
            <family val="2"/>
          </rPr>
          <t xml:space="preserve">
Formatos o registros internos formales</t>
        </r>
      </text>
    </comment>
    <comment ref="D962" authorId="0" shapeId="0" xr:uid="{1BF64D8A-BDD8-422C-B536-BEA9865CC67F}">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963" authorId="0" shapeId="0" xr:uid="{419A96D7-5E5B-4478-B52B-72027EEC1624}">
      <text>
        <r>
          <rPr>
            <b/>
            <sz val="9"/>
            <color indexed="81"/>
            <rFont val="Tahoma"/>
            <family val="2"/>
          </rPr>
          <t>Jorge Ismael Muñoz Rodriguez:</t>
        </r>
        <r>
          <rPr>
            <sz val="9"/>
            <color indexed="81"/>
            <rFont val="Tahoma"/>
            <family val="2"/>
          </rPr>
          <t xml:space="preserve">
Combinación de datos de fuentes 
internas y externas formales.</t>
        </r>
      </text>
    </comment>
    <comment ref="C971" authorId="0" shapeId="0" xr:uid="{4008A215-F3ED-4213-912C-4BAE2B21C377}">
      <text>
        <r>
          <rPr>
            <b/>
            <sz val="9"/>
            <color indexed="81"/>
            <rFont val="Tahoma"/>
          </rPr>
          <t>Jorge Ismael Muñoz Rodriguez:</t>
        </r>
        <r>
          <rPr>
            <sz val="9"/>
            <color indexed="81"/>
            <rFont val="Tahoma"/>
          </rPr>
          <t xml:space="preserve">
NOTA: En implementación no se tienen controles semiautomaticos</t>
        </r>
      </text>
    </comment>
    <comment ref="D973" authorId="0" shapeId="0" xr:uid="{FBA4A69C-B16D-48D8-9194-9B94C0898F1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974" authorId="0" shapeId="0" xr:uid="{4D01081E-4A5C-4B67-AB68-82A23F4BF2D7}">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75" authorId="0" shapeId="0" xr:uid="{713DFC7D-98C6-4547-8046-7397D8904674}">
      <text>
        <r>
          <rPr>
            <b/>
            <sz val="9"/>
            <color indexed="81"/>
            <rFont val="Tahoma"/>
            <family val="2"/>
          </rPr>
          <t>Jorge Ismael Muñoz Rodriguez:</t>
        </r>
        <r>
          <rPr>
            <sz val="9"/>
            <color indexed="81"/>
            <rFont val="Tahoma"/>
            <family val="2"/>
          </rPr>
          <t xml:space="preserve">
Políticas de operación, manuales o guías especificas</t>
        </r>
      </text>
    </comment>
    <comment ref="C976" authorId="0" shapeId="0" xr:uid="{8773AE18-CB1B-4E75-867C-DC688899DD7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77" authorId="0" shapeId="0" xr:uid="{CD9C7F64-B035-4921-A1E4-101D0FFEA6F1}">
      <text>
        <r>
          <rPr>
            <b/>
            <sz val="9"/>
            <color indexed="81"/>
            <rFont val="Tahoma"/>
            <family val="2"/>
          </rPr>
          <t>Jorge Ismael Muñoz Rodriguez:</t>
        </r>
        <r>
          <rPr>
            <sz val="9"/>
            <color indexed="81"/>
            <rFont val="Tahoma"/>
            <family val="2"/>
          </rPr>
          <t xml:space="preserve">
(diario, mensual, bimestral, trimestral, semestral)</t>
        </r>
      </text>
    </comment>
    <comment ref="C978" authorId="0" shapeId="0" xr:uid="{BC70B5FD-3775-4C94-B5D4-7102CB998BFE}">
      <text>
        <r>
          <rPr>
            <b/>
            <sz val="9"/>
            <color indexed="81"/>
            <rFont val="Tahoma"/>
            <family val="2"/>
          </rPr>
          <t>Jorge Ismael Muñoz Rodriguez:</t>
        </r>
        <r>
          <rPr>
            <sz val="9"/>
            <color indexed="81"/>
            <rFont val="Tahoma"/>
            <family val="2"/>
          </rPr>
          <t xml:space="preserve">
Trazabilidad de la ejecución</t>
        </r>
      </text>
    </comment>
    <comment ref="C980" authorId="0" shapeId="0" xr:uid="{4FFBCDB7-432D-446D-8472-42D3A712322F}">
      <text>
        <r>
          <rPr>
            <b/>
            <sz val="9"/>
            <color indexed="81"/>
            <rFont val="Tahoma"/>
            <family val="2"/>
          </rPr>
          <t>Jorge Ismael Muñoz Rodriguez:</t>
        </r>
        <r>
          <rPr>
            <sz val="9"/>
            <color indexed="81"/>
            <rFont val="Tahoma"/>
            <family val="2"/>
          </rPr>
          <t xml:space="preserve">
Fuentes de información internas o externas
</t>
        </r>
      </text>
    </comment>
    <comment ref="D980" authorId="0" shapeId="0" xr:uid="{2FC899BD-E338-42D5-A7B7-369F5F9C36EE}">
      <text>
        <r>
          <rPr>
            <b/>
            <sz val="9"/>
            <color indexed="81"/>
            <rFont val="Tahoma"/>
            <family val="2"/>
          </rPr>
          <t>Jorge Ismael Muñoz Rodriguez:</t>
        </r>
        <r>
          <rPr>
            <sz val="9"/>
            <color indexed="81"/>
            <rFont val="Tahoma"/>
            <family val="2"/>
          </rPr>
          <t xml:space="preserve">
Formatos o registros internos formales</t>
        </r>
      </text>
    </comment>
    <comment ref="D981" authorId="0" shapeId="0" xr:uid="{EAFD54F5-A734-418D-8106-3BD562667D2E}">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982" authorId="0" shapeId="0" xr:uid="{E98FBF5D-5543-473B-86EC-402E23D285D2}">
      <text>
        <r>
          <rPr>
            <b/>
            <sz val="9"/>
            <color indexed="81"/>
            <rFont val="Tahoma"/>
            <family val="2"/>
          </rPr>
          <t>Jorge Ismael Muñoz Rodriguez:</t>
        </r>
        <r>
          <rPr>
            <sz val="9"/>
            <color indexed="81"/>
            <rFont val="Tahoma"/>
            <family val="2"/>
          </rPr>
          <t xml:space="preserve">
Combinación de datos de fuentes 
internas y externas formales.</t>
        </r>
      </text>
    </comment>
    <comment ref="C992" authorId="0" shapeId="0" xr:uid="{6F9E4D60-BC3A-42CC-A6DA-547753CBA5BA}">
      <text>
        <r>
          <rPr>
            <b/>
            <sz val="9"/>
            <color indexed="81"/>
            <rFont val="Tahoma"/>
          </rPr>
          <t>Jorge Ismael Muñoz Rodriguez:</t>
        </r>
        <r>
          <rPr>
            <sz val="9"/>
            <color indexed="81"/>
            <rFont val="Tahoma"/>
          </rPr>
          <t xml:space="preserve">
NOTA: En implementación no se tienen controles semiautomaticos</t>
        </r>
      </text>
    </comment>
    <comment ref="D994" authorId="0" shapeId="0" xr:uid="{EC2B3DBC-EB04-401D-A7AE-3217CCBE0CF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995" authorId="0" shapeId="0" xr:uid="{C0BBD932-E269-4595-BCA6-E747C9AC3C3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996" authorId="0" shapeId="0" xr:uid="{F405A6BF-9EBD-48D1-8857-9390A3DB61D8}">
      <text>
        <r>
          <rPr>
            <b/>
            <sz val="9"/>
            <color indexed="81"/>
            <rFont val="Tahoma"/>
            <family val="2"/>
          </rPr>
          <t>Jorge Ismael Muñoz Rodriguez:</t>
        </r>
        <r>
          <rPr>
            <sz val="9"/>
            <color indexed="81"/>
            <rFont val="Tahoma"/>
            <family val="2"/>
          </rPr>
          <t xml:space="preserve">
Políticas de operación, manuales o guías especificas</t>
        </r>
      </text>
    </comment>
    <comment ref="C997" authorId="0" shapeId="0" xr:uid="{3DC322EF-AA5D-491C-BEC4-1ECF776F2DC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998" authorId="0" shapeId="0" xr:uid="{C61F0FFA-B525-4794-985F-9CFAB9A12AD4}">
      <text>
        <r>
          <rPr>
            <b/>
            <sz val="9"/>
            <color indexed="81"/>
            <rFont val="Tahoma"/>
            <family val="2"/>
          </rPr>
          <t>Jorge Ismael Muñoz Rodriguez:</t>
        </r>
        <r>
          <rPr>
            <sz val="9"/>
            <color indexed="81"/>
            <rFont val="Tahoma"/>
            <family val="2"/>
          </rPr>
          <t xml:space="preserve">
(diario, mensual, bimestral, trimestral, semestral)</t>
        </r>
      </text>
    </comment>
    <comment ref="C999" authorId="0" shapeId="0" xr:uid="{DEAB6B12-4EFF-4747-B01B-59CF44E83588}">
      <text>
        <r>
          <rPr>
            <b/>
            <sz val="9"/>
            <color indexed="81"/>
            <rFont val="Tahoma"/>
            <family val="2"/>
          </rPr>
          <t>Jorge Ismael Muñoz Rodriguez:</t>
        </r>
        <r>
          <rPr>
            <sz val="9"/>
            <color indexed="81"/>
            <rFont val="Tahoma"/>
            <family val="2"/>
          </rPr>
          <t xml:space="preserve">
Trazabilidad de la ejecución</t>
        </r>
      </text>
    </comment>
    <comment ref="C1001" authorId="0" shapeId="0" xr:uid="{B287C011-EF71-4FAB-9472-FE61E6A7AC53}">
      <text>
        <r>
          <rPr>
            <b/>
            <sz val="9"/>
            <color indexed="81"/>
            <rFont val="Tahoma"/>
            <family val="2"/>
          </rPr>
          <t>Jorge Ismael Muñoz Rodriguez:</t>
        </r>
        <r>
          <rPr>
            <sz val="9"/>
            <color indexed="81"/>
            <rFont val="Tahoma"/>
            <family val="2"/>
          </rPr>
          <t xml:space="preserve">
Fuentes de información internas o externas
</t>
        </r>
      </text>
    </comment>
    <comment ref="D1001" authorId="0" shapeId="0" xr:uid="{43550438-424A-499C-BDEB-DFB66EF39D12}">
      <text>
        <r>
          <rPr>
            <b/>
            <sz val="9"/>
            <color indexed="81"/>
            <rFont val="Tahoma"/>
            <family val="2"/>
          </rPr>
          <t>Jorge Ismael Muñoz Rodriguez:</t>
        </r>
        <r>
          <rPr>
            <sz val="9"/>
            <color indexed="81"/>
            <rFont val="Tahoma"/>
            <family val="2"/>
          </rPr>
          <t xml:space="preserve">
Formatos o registros internos formales</t>
        </r>
      </text>
    </comment>
    <comment ref="D1002" authorId="0" shapeId="0" xr:uid="{CFE11D88-4A01-48A4-A600-7EC16A798F81}">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03" authorId="0" shapeId="0" xr:uid="{EDADDBB0-6DF7-4985-A6B0-DAFE81053439}">
      <text>
        <r>
          <rPr>
            <b/>
            <sz val="9"/>
            <color indexed="81"/>
            <rFont val="Tahoma"/>
            <family val="2"/>
          </rPr>
          <t>Jorge Ismael Muñoz Rodriguez:</t>
        </r>
        <r>
          <rPr>
            <sz val="9"/>
            <color indexed="81"/>
            <rFont val="Tahoma"/>
            <family val="2"/>
          </rPr>
          <t xml:space="preserve">
Combinación de datos de fuentes 
internas y externas formales.</t>
        </r>
      </text>
    </comment>
    <comment ref="C1011" authorId="0" shapeId="0" xr:uid="{C0714025-CC62-42AC-ADC9-B84AEDDDF58F}">
      <text>
        <r>
          <rPr>
            <b/>
            <sz val="9"/>
            <color indexed="81"/>
            <rFont val="Tahoma"/>
          </rPr>
          <t>Jorge Ismael Muñoz Rodriguez:</t>
        </r>
        <r>
          <rPr>
            <sz val="9"/>
            <color indexed="81"/>
            <rFont val="Tahoma"/>
          </rPr>
          <t xml:space="preserve">
NOTA: En implementación no se tienen controles semiautomaticos</t>
        </r>
      </text>
    </comment>
    <comment ref="D1013" authorId="0" shapeId="0" xr:uid="{C1568316-BFCE-412D-AA14-4DD9B15C334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14" authorId="0" shapeId="0" xr:uid="{50C0A798-9A40-40FB-9C93-1F18B566C0EB}">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15" authorId="0" shapeId="0" xr:uid="{2ED32212-E607-4CFC-BC79-3FA3549391AF}">
      <text>
        <r>
          <rPr>
            <b/>
            <sz val="9"/>
            <color indexed="81"/>
            <rFont val="Tahoma"/>
            <family val="2"/>
          </rPr>
          <t>Jorge Ismael Muñoz Rodriguez:</t>
        </r>
        <r>
          <rPr>
            <sz val="9"/>
            <color indexed="81"/>
            <rFont val="Tahoma"/>
            <family val="2"/>
          </rPr>
          <t xml:space="preserve">
Políticas de operación, manuales o guías especificas</t>
        </r>
      </text>
    </comment>
    <comment ref="C1016" authorId="0" shapeId="0" xr:uid="{EB50CA2A-5094-4EE9-A42B-9392DF087463}">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17" authorId="0" shapeId="0" xr:uid="{00E37DBE-9488-4863-8476-7488682EA24D}">
      <text>
        <r>
          <rPr>
            <b/>
            <sz val="9"/>
            <color indexed="81"/>
            <rFont val="Tahoma"/>
            <family val="2"/>
          </rPr>
          <t>Jorge Ismael Muñoz Rodriguez:</t>
        </r>
        <r>
          <rPr>
            <sz val="9"/>
            <color indexed="81"/>
            <rFont val="Tahoma"/>
            <family val="2"/>
          </rPr>
          <t xml:space="preserve">
(diario, mensual, bimestral, trimestral, semestral)</t>
        </r>
      </text>
    </comment>
    <comment ref="C1018" authorId="0" shapeId="0" xr:uid="{57B68274-C250-4075-85AC-6A2AD70FB362}">
      <text>
        <r>
          <rPr>
            <b/>
            <sz val="9"/>
            <color indexed="81"/>
            <rFont val="Tahoma"/>
            <family val="2"/>
          </rPr>
          <t>Jorge Ismael Muñoz Rodriguez:</t>
        </r>
        <r>
          <rPr>
            <sz val="9"/>
            <color indexed="81"/>
            <rFont val="Tahoma"/>
            <family val="2"/>
          </rPr>
          <t xml:space="preserve">
Trazabilidad de la ejecución</t>
        </r>
      </text>
    </comment>
    <comment ref="C1020" authorId="0" shapeId="0" xr:uid="{A636F58A-4DC3-4C36-881D-34AF45554717}">
      <text>
        <r>
          <rPr>
            <b/>
            <sz val="9"/>
            <color indexed="81"/>
            <rFont val="Tahoma"/>
            <family val="2"/>
          </rPr>
          <t>Jorge Ismael Muñoz Rodriguez:</t>
        </r>
        <r>
          <rPr>
            <sz val="9"/>
            <color indexed="81"/>
            <rFont val="Tahoma"/>
            <family val="2"/>
          </rPr>
          <t xml:space="preserve">
Fuentes de información internas o externas
</t>
        </r>
      </text>
    </comment>
    <comment ref="D1020" authorId="0" shapeId="0" xr:uid="{19D7E848-8600-46D3-817E-734F874F06EB}">
      <text>
        <r>
          <rPr>
            <b/>
            <sz val="9"/>
            <color indexed="81"/>
            <rFont val="Tahoma"/>
            <family val="2"/>
          </rPr>
          <t>Jorge Ismael Muñoz Rodriguez:</t>
        </r>
        <r>
          <rPr>
            <sz val="9"/>
            <color indexed="81"/>
            <rFont val="Tahoma"/>
            <family val="2"/>
          </rPr>
          <t xml:space="preserve">
Formatos o registros internos formales</t>
        </r>
      </text>
    </comment>
    <comment ref="D1021" authorId="0" shapeId="0" xr:uid="{1E529DE0-C44F-45ED-B142-E412487C23CA}">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22" authorId="0" shapeId="0" xr:uid="{9E7F047C-F114-4802-881A-037DA7B2C3B4}">
      <text>
        <r>
          <rPr>
            <b/>
            <sz val="9"/>
            <color indexed="81"/>
            <rFont val="Tahoma"/>
            <family val="2"/>
          </rPr>
          <t>Jorge Ismael Muñoz Rodriguez:</t>
        </r>
        <r>
          <rPr>
            <sz val="9"/>
            <color indexed="81"/>
            <rFont val="Tahoma"/>
            <family val="2"/>
          </rPr>
          <t xml:space="preserve">
Combinación de datos de fuentes 
internas y externas formales.</t>
        </r>
      </text>
    </comment>
    <comment ref="C1030" authorId="0" shapeId="0" xr:uid="{DE21A768-AAF7-4369-BD2E-6BE3EC345318}">
      <text>
        <r>
          <rPr>
            <b/>
            <sz val="9"/>
            <color indexed="81"/>
            <rFont val="Tahoma"/>
          </rPr>
          <t>Jorge Ismael Muñoz Rodriguez:</t>
        </r>
        <r>
          <rPr>
            <sz val="9"/>
            <color indexed="81"/>
            <rFont val="Tahoma"/>
          </rPr>
          <t xml:space="preserve">
NOTA: En implementación no se tienen controles semiautomaticos</t>
        </r>
      </text>
    </comment>
    <comment ref="D1032" authorId="0" shapeId="0" xr:uid="{462F3781-3BF6-4E8A-AE34-18361E478FC7}">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33" authorId="0" shapeId="0" xr:uid="{D703FAAC-B88F-40A5-86E5-21F9F5571FD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34" authorId="0" shapeId="0" xr:uid="{664D1347-03BD-424B-8669-6D6928B29A6C}">
      <text>
        <r>
          <rPr>
            <b/>
            <sz val="9"/>
            <color indexed="81"/>
            <rFont val="Tahoma"/>
            <family val="2"/>
          </rPr>
          <t>Jorge Ismael Muñoz Rodriguez:</t>
        </r>
        <r>
          <rPr>
            <sz val="9"/>
            <color indexed="81"/>
            <rFont val="Tahoma"/>
            <family val="2"/>
          </rPr>
          <t xml:space="preserve">
Políticas de operación, manuales o guías especificas</t>
        </r>
      </text>
    </comment>
    <comment ref="C1035" authorId="0" shapeId="0" xr:uid="{6EB7E1AB-0D8D-468B-8F64-ACFDB4373A15}">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36" authorId="0" shapeId="0" xr:uid="{267224EA-A30D-48F6-BC26-22579E6A6E75}">
      <text>
        <r>
          <rPr>
            <b/>
            <sz val="9"/>
            <color indexed="81"/>
            <rFont val="Tahoma"/>
            <family val="2"/>
          </rPr>
          <t>Jorge Ismael Muñoz Rodriguez:</t>
        </r>
        <r>
          <rPr>
            <sz val="9"/>
            <color indexed="81"/>
            <rFont val="Tahoma"/>
            <family val="2"/>
          </rPr>
          <t xml:space="preserve">
(diario, mensual, bimestral, trimestral, semestral)</t>
        </r>
      </text>
    </comment>
    <comment ref="C1037" authorId="0" shapeId="0" xr:uid="{E7DBF87C-B022-4062-9C87-C418CBAC2927}">
      <text>
        <r>
          <rPr>
            <b/>
            <sz val="9"/>
            <color indexed="81"/>
            <rFont val="Tahoma"/>
            <family val="2"/>
          </rPr>
          <t>Jorge Ismael Muñoz Rodriguez:</t>
        </r>
        <r>
          <rPr>
            <sz val="9"/>
            <color indexed="81"/>
            <rFont val="Tahoma"/>
            <family val="2"/>
          </rPr>
          <t xml:space="preserve">
Trazabilidad de la ejecución</t>
        </r>
      </text>
    </comment>
    <comment ref="C1039" authorId="0" shapeId="0" xr:uid="{499B6059-D495-4AD1-9A46-C0D30D935D59}">
      <text>
        <r>
          <rPr>
            <b/>
            <sz val="9"/>
            <color indexed="81"/>
            <rFont val="Tahoma"/>
            <family val="2"/>
          </rPr>
          <t>Jorge Ismael Muñoz Rodriguez:</t>
        </r>
        <r>
          <rPr>
            <sz val="9"/>
            <color indexed="81"/>
            <rFont val="Tahoma"/>
            <family val="2"/>
          </rPr>
          <t xml:space="preserve">
Fuentes de información internas o externas
</t>
        </r>
      </text>
    </comment>
    <comment ref="D1039" authorId="0" shapeId="0" xr:uid="{274C44EB-9A6D-4812-93E0-9722350884C4}">
      <text>
        <r>
          <rPr>
            <b/>
            <sz val="9"/>
            <color indexed="81"/>
            <rFont val="Tahoma"/>
            <family val="2"/>
          </rPr>
          <t>Jorge Ismael Muñoz Rodriguez:</t>
        </r>
        <r>
          <rPr>
            <sz val="9"/>
            <color indexed="81"/>
            <rFont val="Tahoma"/>
            <family val="2"/>
          </rPr>
          <t xml:space="preserve">
Formatos o registros internos formales</t>
        </r>
      </text>
    </comment>
    <comment ref="D1040" authorId="0" shapeId="0" xr:uid="{823EAB40-1F3C-45DF-9336-E41EC2C57461}">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41" authorId="0" shapeId="0" xr:uid="{F1355F17-B370-4CB8-A101-4A680152A2D6}">
      <text>
        <r>
          <rPr>
            <b/>
            <sz val="9"/>
            <color indexed="81"/>
            <rFont val="Tahoma"/>
            <family val="2"/>
          </rPr>
          <t>Jorge Ismael Muñoz Rodriguez:</t>
        </r>
        <r>
          <rPr>
            <sz val="9"/>
            <color indexed="81"/>
            <rFont val="Tahoma"/>
            <family val="2"/>
          </rPr>
          <t xml:space="preserve">
Combinación de datos de fuentes 
internas y externas formales.</t>
        </r>
      </text>
    </comment>
    <comment ref="C1049" authorId="0" shapeId="0" xr:uid="{770C0B20-F3ED-4E14-BE45-F4ED9B5C3D10}">
      <text>
        <r>
          <rPr>
            <b/>
            <sz val="9"/>
            <color indexed="81"/>
            <rFont val="Tahoma"/>
          </rPr>
          <t>Jorge Ismael Muñoz Rodriguez:</t>
        </r>
        <r>
          <rPr>
            <sz val="9"/>
            <color indexed="81"/>
            <rFont val="Tahoma"/>
          </rPr>
          <t xml:space="preserve">
NOTA: En implementación no se tienen controles semiautomaticos</t>
        </r>
      </text>
    </comment>
    <comment ref="D1051" authorId="0" shapeId="0" xr:uid="{69389110-23A5-4340-96AA-8C945CF6D302}">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52" authorId="0" shapeId="0" xr:uid="{0224F8DC-FF13-4601-B927-68AD1C560CDB}">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53" authorId="0" shapeId="0" xr:uid="{60A808CD-1DC5-4B82-A125-277B9BD8B40D}">
      <text>
        <r>
          <rPr>
            <b/>
            <sz val="9"/>
            <color indexed="81"/>
            <rFont val="Tahoma"/>
            <family val="2"/>
          </rPr>
          <t>Jorge Ismael Muñoz Rodriguez:</t>
        </r>
        <r>
          <rPr>
            <sz val="9"/>
            <color indexed="81"/>
            <rFont val="Tahoma"/>
            <family val="2"/>
          </rPr>
          <t xml:space="preserve">
Políticas de operación, manuales o guías especificas</t>
        </r>
      </text>
    </comment>
    <comment ref="C1054" authorId="0" shapeId="0" xr:uid="{F988543C-2A91-4F2B-9E08-6AE1CB46822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55" authorId="0" shapeId="0" xr:uid="{1E5406A7-A9BC-45D1-83DC-6CC5441AA02A}">
      <text>
        <r>
          <rPr>
            <b/>
            <sz val="9"/>
            <color indexed="81"/>
            <rFont val="Tahoma"/>
            <family val="2"/>
          </rPr>
          <t>Jorge Ismael Muñoz Rodriguez:</t>
        </r>
        <r>
          <rPr>
            <sz val="9"/>
            <color indexed="81"/>
            <rFont val="Tahoma"/>
            <family val="2"/>
          </rPr>
          <t xml:space="preserve">
(diario, mensual, bimestral, trimestral, semestral)</t>
        </r>
      </text>
    </comment>
    <comment ref="C1056" authorId="0" shapeId="0" xr:uid="{F39ECAAF-BB42-4CF3-B45C-612581483D5F}">
      <text>
        <r>
          <rPr>
            <b/>
            <sz val="9"/>
            <color indexed="81"/>
            <rFont val="Tahoma"/>
            <family val="2"/>
          </rPr>
          <t>Jorge Ismael Muñoz Rodriguez:</t>
        </r>
        <r>
          <rPr>
            <sz val="9"/>
            <color indexed="81"/>
            <rFont val="Tahoma"/>
            <family val="2"/>
          </rPr>
          <t xml:space="preserve">
Trazabilidad de la ejecución</t>
        </r>
      </text>
    </comment>
    <comment ref="C1058" authorId="0" shapeId="0" xr:uid="{AD84E52E-FD3C-409B-A1F6-4FD0364BD37B}">
      <text>
        <r>
          <rPr>
            <b/>
            <sz val="9"/>
            <color indexed="81"/>
            <rFont val="Tahoma"/>
            <family val="2"/>
          </rPr>
          <t>Jorge Ismael Muñoz Rodriguez:</t>
        </r>
        <r>
          <rPr>
            <sz val="9"/>
            <color indexed="81"/>
            <rFont val="Tahoma"/>
            <family val="2"/>
          </rPr>
          <t xml:space="preserve">
Fuentes de información internas o externas
</t>
        </r>
      </text>
    </comment>
    <comment ref="D1058" authorId="0" shapeId="0" xr:uid="{DF20F1F9-AC77-4A5F-A039-C4CBC09677F1}">
      <text>
        <r>
          <rPr>
            <b/>
            <sz val="9"/>
            <color indexed="81"/>
            <rFont val="Tahoma"/>
            <family val="2"/>
          </rPr>
          <t>Jorge Ismael Muñoz Rodriguez:</t>
        </r>
        <r>
          <rPr>
            <sz val="9"/>
            <color indexed="81"/>
            <rFont val="Tahoma"/>
            <family val="2"/>
          </rPr>
          <t xml:space="preserve">
Formatos o registros internos formales</t>
        </r>
      </text>
    </comment>
    <comment ref="D1059" authorId="0" shapeId="0" xr:uid="{73C2BDFF-65EA-4C18-B564-2F70D0869B8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60" authorId="0" shapeId="0" xr:uid="{95E3518A-0533-4938-B1BB-562EC5907641}">
      <text>
        <r>
          <rPr>
            <b/>
            <sz val="9"/>
            <color indexed="81"/>
            <rFont val="Tahoma"/>
            <family val="2"/>
          </rPr>
          <t>Jorge Ismael Muñoz Rodriguez:</t>
        </r>
        <r>
          <rPr>
            <sz val="9"/>
            <color indexed="81"/>
            <rFont val="Tahoma"/>
            <family val="2"/>
          </rPr>
          <t xml:space="preserve">
Combinación de datos de fuentes 
internas y externas formales.</t>
        </r>
      </text>
    </comment>
    <comment ref="C1068" authorId="0" shapeId="0" xr:uid="{A47CCA4F-6D1D-45EB-BE75-5BE5C4AE606E}">
      <text>
        <r>
          <rPr>
            <b/>
            <sz val="9"/>
            <color indexed="81"/>
            <rFont val="Tahoma"/>
          </rPr>
          <t>Jorge Ismael Muñoz Rodriguez:</t>
        </r>
        <r>
          <rPr>
            <sz val="9"/>
            <color indexed="81"/>
            <rFont val="Tahoma"/>
          </rPr>
          <t xml:space="preserve">
NOTA: En implementación no se tienen controles semiautomaticos</t>
        </r>
      </text>
    </comment>
    <comment ref="D1070" authorId="0" shapeId="0" xr:uid="{A604FD8F-D8D7-4F29-924A-2C9A3993839A}">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71" authorId="0" shapeId="0" xr:uid="{7A294384-D0B4-4B47-BD1B-B952190772EF}">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72" authorId="0" shapeId="0" xr:uid="{F7839146-FB03-4C77-8B92-7C17567E7486}">
      <text>
        <r>
          <rPr>
            <b/>
            <sz val="9"/>
            <color indexed="81"/>
            <rFont val="Tahoma"/>
            <family val="2"/>
          </rPr>
          <t>Jorge Ismael Muñoz Rodriguez:</t>
        </r>
        <r>
          <rPr>
            <sz val="9"/>
            <color indexed="81"/>
            <rFont val="Tahoma"/>
            <family val="2"/>
          </rPr>
          <t xml:space="preserve">
Políticas de operación, manuales o guías especificas</t>
        </r>
      </text>
    </comment>
    <comment ref="C1073" authorId="0" shapeId="0" xr:uid="{4ED08F88-1829-4D3E-87C0-BAEE00E2E3F3}">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74" authorId="0" shapeId="0" xr:uid="{FF436B8E-B564-476F-A1B0-20FC9B223DFF}">
      <text>
        <r>
          <rPr>
            <b/>
            <sz val="9"/>
            <color indexed="81"/>
            <rFont val="Tahoma"/>
            <family val="2"/>
          </rPr>
          <t>Jorge Ismael Muñoz Rodriguez:</t>
        </r>
        <r>
          <rPr>
            <sz val="9"/>
            <color indexed="81"/>
            <rFont val="Tahoma"/>
            <family val="2"/>
          </rPr>
          <t xml:space="preserve">
(diario, mensual, bimestral, trimestral, semestral)</t>
        </r>
      </text>
    </comment>
    <comment ref="C1075" authorId="0" shapeId="0" xr:uid="{2CA899BB-6FCA-4861-A65A-951502B9FC80}">
      <text>
        <r>
          <rPr>
            <b/>
            <sz val="9"/>
            <color indexed="81"/>
            <rFont val="Tahoma"/>
            <family val="2"/>
          </rPr>
          <t>Jorge Ismael Muñoz Rodriguez:</t>
        </r>
        <r>
          <rPr>
            <sz val="9"/>
            <color indexed="81"/>
            <rFont val="Tahoma"/>
            <family val="2"/>
          </rPr>
          <t xml:space="preserve">
Trazabilidad de la ejecución</t>
        </r>
      </text>
    </comment>
    <comment ref="C1077" authorId="0" shapeId="0" xr:uid="{608472DF-D383-4AFE-868D-113F784C9FF9}">
      <text>
        <r>
          <rPr>
            <b/>
            <sz val="9"/>
            <color indexed="81"/>
            <rFont val="Tahoma"/>
            <family val="2"/>
          </rPr>
          <t>Jorge Ismael Muñoz Rodriguez:</t>
        </r>
        <r>
          <rPr>
            <sz val="9"/>
            <color indexed="81"/>
            <rFont val="Tahoma"/>
            <family val="2"/>
          </rPr>
          <t xml:space="preserve">
Fuentes de información internas o externas
</t>
        </r>
      </text>
    </comment>
    <comment ref="D1077" authorId="0" shapeId="0" xr:uid="{A0EB0026-0ABD-4210-A003-96FCEC3D906D}">
      <text>
        <r>
          <rPr>
            <b/>
            <sz val="9"/>
            <color indexed="81"/>
            <rFont val="Tahoma"/>
            <family val="2"/>
          </rPr>
          <t>Jorge Ismael Muñoz Rodriguez:</t>
        </r>
        <r>
          <rPr>
            <sz val="9"/>
            <color indexed="81"/>
            <rFont val="Tahoma"/>
            <family val="2"/>
          </rPr>
          <t xml:space="preserve">
Formatos o registros internos formales</t>
        </r>
      </text>
    </comment>
    <comment ref="D1078" authorId="0" shapeId="0" xr:uid="{F77CC245-C2C1-4550-9D7C-F745C243BCD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79" authorId="0" shapeId="0" xr:uid="{6AAA1DD3-4B7C-4A1A-A878-B137CD39912E}">
      <text>
        <r>
          <rPr>
            <b/>
            <sz val="9"/>
            <color indexed="81"/>
            <rFont val="Tahoma"/>
            <family val="2"/>
          </rPr>
          <t>Jorge Ismael Muñoz Rodriguez:</t>
        </r>
        <r>
          <rPr>
            <sz val="9"/>
            <color indexed="81"/>
            <rFont val="Tahoma"/>
            <family val="2"/>
          </rPr>
          <t xml:space="preserve">
Combinación de datos de fuentes 
internas y externas formales.</t>
        </r>
      </text>
    </comment>
    <comment ref="C1087" authorId="0" shapeId="0" xr:uid="{98EF7F41-6A19-4C1D-8700-012D6C4928CD}">
      <text>
        <r>
          <rPr>
            <b/>
            <sz val="9"/>
            <color indexed="81"/>
            <rFont val="Tahoma"/>
          </rPr>
          <t>Jorge Ismael Muñoz Rodriguez:</t>
        </r>
        <r>
          <rPr>
            <sz val="9"/>
            <color indexed="81"/>
            <rFont val="Tahoma"/>
          </rPr>
          <t xml:space="preserve">
NOTA: En implementación no se tienen controles semiautomaticos</t>
        </r>
      </text>
    </comment>
    <comment ref="D1089" authorId="0" shapeId="0" xr:uid="{94308109-F85F-41B5-9D6F-2F5489500184}">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090" authorId="0" shapeId="0" xr:uid="{50B555B1-CB32-415F-BD2A-566CB865A4D0}">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091" authorId="0" shapeId="0" xr:uid="{2E6DCB6F-E842-4574-969E-DB7E36C2FC9B}">
      <text>
        <r>
          <rPr>
            <b/>
            <sz val="9"/>
            <color indexed="81"/>
            <rFont val="Tahoma"/>
            <family val="2"/>
          </rPr>
          <t>Jorge Ismael Muñoz Rodriguez:</t>
        </r>
        <r>
          <rPr>
            <sz val="9"/>
            <color indexed="81"/>
            <rFont val="Tahoma"/>
            <family val="2"/>
          </rPr>
          <t xml:space="preserve">
Políticas de operación, manuales o guías especificas</t>
        </r>
      </text>
    </comment>
    <comment ref="C1092" authorId="0" shapeId="0" xr:uid="{8C28C4AD-9806-484B-B9B2-DD1F4A9E3C7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093" authorId="0" shapeId="0" xr:uid="{C2242C7F-5218-49E4-AA37-A10574C6E5AE}">
      <text>
        <r>
          <rPr>
            <b/>
            <sz val="9"/>
            <color indexed="81"/>
            <rFont val="Tahoma"/>
            <family val="2"/>
          </rPr>
          <t>Jorge Ismael Muñoz Rodriguez:</t>
        </r>
        <r>
          <rPr>
            <sz val="9"/>
            <color indexed="81"/>
            <rFont val="Tahoma"/>
            <family val="2"/>
          </rPr>
          <t xml:space="preserve">
(diario, mensual, bimestral, trimestral, semestral)</t>
        </r>
      </text>
    </comment>
    <comment ref="C1094" authorId="0" shapeId="0" xr:uid="{D263E01A-7D3D-48BD-8674-C704853B8E64}">
      <text>
        <r>
          <rPr>
            <b/>
            <sz val="9"/>
            <color indexed="81"/>
            <rFont val="Tahoma"/>
            <family val="2"/>
          </rPr>
          <t>Jorge Ismael Muñoz Rodriguez:</t>
        </r>
        <r>
          <rPr>
            <sz val="9"/>
            <color indexed="81"/>
            <rFont val="Tahoma"/>
            <family val="2"/>
          </rPr>
          <t xml:space="preserve">
Trazabilidad de la ejecución</t>
        </r>
      </text>
    </comment>
    <comment ref="C1096" authorId="0" shapeId="0" xr:uid="{D3D05824-38D0-4905-989C-799E74E152FE}">
      <text>
        <r>
          <rPr>
            <b/>
            <sz val="9"/>
            <color indexed="81"/>
            <rFont val="Tahoma"/>
            <family val="2"/>
          </rPr>
          <t>Jorge Ismael Muñoz Rodriguez:</t>
        </r>
        <r>
          <rPr>
            <sz val="9"/>
            <color indexed="81"/>
            <rFont val="Tahoma"/>
            <family val="2"/>
          </rPr>
          <t xml:space="preserve">
Fuentes de información internas o externas
</t>
        </r>
      </text>
    </comment>
    <comment ref="D1096" authorId="0" shapeId="0" xr:uid="{3257A5E2-F9B2-46AA-9BDB-DA986E210C25}">
      <text>
        <r>
          <rPr>
            <b/>
            <sz val="9"/>
            <color indexed="81"/>
            <rFont val="Tahoma"/>
            <family val="2"/>
          </rPr>
          <t>Jorge Ismael Muñoz Rodriguez:</t>
        </r>
        <r>
          <rPr>
            <sz val="9"/>
            <color indexed="81"/>
            <rFont val="Tahoma"/>
            <family val="2"/>
          </rPr>
          <t xml:space="preserve">
Formatos o registros internos formales</t>
        </r>
      </text>
    </comment>
    <comment ref="D1097" authorId="0" shapeId="0" xr:uid="{E73CA80F-1738-44FD-9B51-565EA2D48A3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098" authorId="0" shapeId="0" xr:uid="{EBA4562E-A12F-4AE9-A7F7-CD5FFA6656DA}">
      <text>
        <r>
          <rPr>
            <b/>
            <sz val="9"/>
            <color indexed="81"/>
            <rFont val="Tahoma"/>
            <family val="2"/>
          </rPr>
          <t>Jorge Ismael Muñoz Rodriguez:</t>
        </r>
        <r>
          <rPr>
            <sz val="9"/>
            <color indexed="81"/>
            <rFont val="Tahoma"/>
            <family val="2"/>
          </rPr>
          <t xml:space="preserve">
Combinación de datos de fuentes 
internas y externas formales.</t>
        </r>
      </text>
    </comment>
    <comment ref="C1108" authorId="0" shapeId="0" xr:uid="{5913B96F-B7CD-4AC0-AC05-218DA98794FF}">
      <text>
        <r>
          <rPr>
            <b/>
            <sz val="9"/>
            <color indexed="81"/>
            <rFont val="Tahoma"/>
          </rPr>
          <t>Jorge Ismael Muñoz Rodriguez:</t>
        </r>
        <r>
          <rPr>
            <sz val="9"/>
            <color indexed="81"/>
            <rFont val="Tahoma"/>
          </rPr>
          <t xml:space="preserve">
NOTA: En implementación no se tienen controles semiautomaticos</t>
        </r>
      </text>
    </comment>
    <comment ref="D1110" authorId="0" shapeId="0" xr:uid="{E9E7C81A-C241-42D4-AFAE-70CC3FB96353}">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11" authorId="0" shapeId="0" xr:uid="{E3CB108C-6C44-491B-8DFB-4DA0DDCFB51B}">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112" authorId="0" shapeId="0" xr:uid="{BF567131-1A1E-4F64-B875-33DEC604B5DE}">
      <text>
        <r>
          <rPr>
            <b/>
            <sz val="9"/>
            <color indexed="81"/>
            <rFont val="Tahoma"/>
            <family val="2"/>
          </rPr>
          <t>Jorge Ismael Muñoz Rodriguez:</t>
        </r>
        <r>
          <rPr>
            <sz val="9"/>
            <color indexed="81"/>
            <rFont val="Tahoma"/>
            <family val="2"/>
          </rPr>
          <t xml:space="preserve">
Políticas de operación, manuales o guías especificas</t>
        </r>
      </text>
    </comment>
    <comment ref="C1113" authorId="0" shapeId="0" xr:uid="{3E430732-4684-4A96-AAF9-F424CE49A98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114" authorId="0" shapeId="0" xr:uid="{6A6B300A-2AD1-4749-B983-32F8F38C0238}">
      <text>
        <r>
          <rPr>
            <b/>
            <sz val="9"/>
            <color indexed="81"/>
            <rFont val="Tahoma"/>
            <family val="2"/>
          </rPr>
          <t>Jorge Ismael Muñoz Rodriguez:</t>
        </r>
        <r>
          <rPr>
            <sz val="9"/>
            <color indexed="81"/>
            <rFont val="Tahoma"/>
            <family val="2"/>
          </rPr>
          <t xml:space="preserve">
(diario, mensual, bimestral, trimestral, semestral)</t>
        </r>
      </text>
    </comment>
    <comment ref="C1115" authorId="0" shapeId="0" xr:uid="{95017B57-F561-4DD3-90E7-17EAEC3A4D8E}">
      <text>
        <r>
          <rPr>
            <b/>
            <sz val="9"/>
            <color indexed="81"/>
            <rFont val="Tahoma"/>
            <family val="2"/>
          </rPr>
          <t>Jorge Ismael Muñoz Rodriguez:</t>
        </r>
        <r>
          <rPr>
            <sz val="9"/>
            <color indexed="81"/>
            <rFont val="Tahoma"/>
            <family val="2"/>
          </rPr>
          <t xml:space="preserve">
Trazabilidad de la ejecución</t>
        </r>
      </text>
    </comment>
    <comment ref="C1117" authorId="0" shapeId="0" xr:uid="{EC5A3884-7A25-4CA0-B32D-AB801C2A88E9}">
      <text>
        <r>
          <rPr>
            <b/>
            <sz val="9"/>
            <color indexed="81"/>
            <rFont val="Tahoma"/>
            <family val="2"/>
          </rPr>
          <t>Jorge Ismael Muñoz Rodriguez:</t>
        </r>
        <r>
          <rPr>
            <sz val="9"/>
            <color indexed="81"/>
            <rFont val="Tahoma"/>
            <family val="2"/>
          </rPr>
          <t xml:space="preserve">
Fuentes de información internas o externas
</t>
        </r>
      </text>
    </comment>
    <comment ref="D1117" authorId="0" shapeId="0" xr:uid="{7C9A6BA1-1236-4AC9-A303-4E53AB4D9B97}">
      <text>
        <r>
          <rPr>
            <b/>
            <sz val="9"/>
            <color indexed="81"/>
            <rFont val="Tahoma"/>
            <family val="2"/>
          </rPr>
          <t>Jorge Ismael Muñoz Rodriguez:</t>
        </r>
        <r>
          <rPr>
            <sz val="9"/>
            <color indexed="81"/>
            <rFont val="Tahoma"/>
            <family val="2"/>
          </rPr>
          <t xml:space="preserve">
Formatos o registros internos formales</t>
        </r>
      </text>
    </comment>
    <comment ref="D1118" authorId="0" shapeId="0" xr:uid="{85D667F3-C11C-4581-80B4-A5C94F423C11}">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119" authorId="0" shapeId="0" xr:uid="{9D29EA9F-3942-4CED-9FEF-98501A349A04}">
      <text>
        <r>
          <rPr>
            <b/>
            <sz val="9"/>
            <color indexed="81"/>
            <rFont val="Tahoma"/>
            <family val="2"/>
          </rPr>
          <t>Jorge Ismael Muñoz Rodriguez:</t>
        </r>
        <r>
          <rPr>
            <sz val="9"/>
            <color indexed="81"/>
            <rFont val="Tahoma"/>
            <family val="2"/>
          </rPr>
          <t xml:space="preserve">
Combinación de datos de fuentes 
internas y externas formales.</t>
        </r>
      </text>
    </comment>
    <comment ref="C1127" authorId="0" shapeId="0" xr:uid="{1286AA04-DAEB-4F03-93E5-08F3723FAEA7}">
      <text>
        <r>
          <rPr>
            <b/>
            <sz val="9"/>
            <color indexed="81"/>
            <rFont val="Tahoma"/>
          </rPr>
          <t>Jorge Ismael Muñoz Rodriguez:</t>
        </r>
        <r>
          <rPr>
            <sz val="9"/>
            <color indexed="81"/>
            <rFont val="Tahoma"/>
          </rPr>
          <t xml:space="preserve">
NOTA: En implementación no se tienen controles semiautomaticos</t>
        </r>
      </text>
    </comment>
    <comment ref="D1129" authorId="0" shapeId="0" xr:uid="{B40DD96F-1961-43FF-980C-966A681A09C9}">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30" authorId="0" shapeId="0" xr:uid="{1D3E4531-729B-4B5E-940F-8FC802E72B9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131" authorId="0" shapeId="0" xr:uid="{DD23A471-D5BD-433F-A58A-B68A1FF93D41}">
      <text>
        <r>
          <rPr>
            <b/>
            <sz val="9"/>
            <color indexed="81"/>
            <rFont val="Tahoma"/>
            <family val="2"/>
          </rPr>
          <t>Jorge Ismael Muñoz Rodriguez:</t>
        </r>
        <r>
          <rPr>
            <sz val="9"/>
            <color indexed="81"/>
            <rFont val="Tahoma"/>
            <family val="2"/>
          </rPr>
          <t xml:space="preserve">
Políticas de operación, manuales o guías especificas</t>
        </r>
      </text>
    </comment>
    <comment ref="C1132" authorId="0" shapeId="0" xr:uid="{709A571A-1AC7-4A97-9A9A-1611A1D7450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133" authorId="0" shapeId="0" xr:uid="{982DF3EA-DCCB-4AB1-94BA-17A17A42186E}">
      <text>
        <r>
          <rPr>
            <b/>
            <sz val="9"/>
            <color indexed="81"/>
            <rFont val="Tahoma"/>
            <family val="2"/>
          </rPr>
          <t>Jorge Ismael Muñoz Rodriguez:</t>
        </r>
        <r>
          <rPr>
            <sz val="9"/>
            <color indexed="81"/>
            <rFont val="Tahoma"/>
            <family val="2"/>
          </rPr>
          <t xml:space="preserve">
(diario, mensual, bimestral, trimestral, semestral)</t>
        </r>
      </text>
    </comment>
    <comment ref="C1134" authorId="0" shapeId="0" xr:uid="{C1B5F8FC-0A23-44B3-A88C-1E0B2BF92D2F}">
      <text>
        <r>
          <rPr>
            <b/>
            <sz val="9"/>
            <color indexed="81"/>
            <rFont val="Tahoma"/>
            <family val="2"/>
          </rPr>
          <t>Jorge Ismael Muñoz Rodriguez:</t>
        </r>
        <r>
          <rPr>
            <sz val="9"/>
            <color indexed="81"/>
            <rFont val="Tahoma"/>
            <family val="2"/>
          </rPr>
          <t xml:space="preserve">
Trazabilidad de la ejecución</t>
        </r>
      </text>
    </comment>
    <comment ref="C1136" authorId="0" shapeId="0" xr:uid="{287E60F6-8924-4AA3-9969-E92047BCE194}">
      <text>
        <r>
          <rPr>
            <b/>
            <sz val="9"/>
            <color indexed="81"/>
            <rFont val="Tahoma"/>
            <family val="2"/>
          </rPr>
          <t>Jorge Ismael Muñoz Rodriguez:</t>
        </r>
        <r>
          <rPr>
            <sz val="9"/>
            <color indexed="81"/>
            <rFont val="Tahoma"/>
            <family val="2"/>
          </rPr>
          <t xml:space="preserve">
Fuentes de información internas o externas
</t>
        </r>
      </text>
    </comment>
    <comment ref="D1136" authorId="0" shapeId="0" xr:uid="{E0E5F149-D7CF-40E2-8278-31DEC35BA5B5}">
      <text>
        <r>
          <rPr>
            <b/>
            <sz val="9"/>
            <color indexed="81"/>
            <rFont val="Tahoma"/>
            <family val="2"/>
          </rPr>
          <t>Jorge Ismael Muñoz Rodriguez:</t>
        </r>
        <r>
          <rPr>
            <sz val="9"/>
            <color indexed="81"/>
            <rFont val="Tahoma"/>
            <family val="2"/>
          </rPr>
          <t xml:space="preserve">
Formatos o registros internos formales</t>
        </r>
      </text>
    </comment>
    <comment ref="D1137" authorId="0" shapeId="0" xr:uid="{528840A8-8491-4DF0-9D3C-6E22E875FF6B}">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138" authorId="0" shapeId="0" xr:uid="{39323F77-85E1-46D3-A59B-7489069FF6BB}">
      <text>
        <r>
          <rPr>
            <b/>
            <sz val="9"/>
            <color indexed="81"/>
            <rFont val="Tahoma"/>
            <family val="2"/>
          </rPr>
          <t>Jorge Ismael Muñoz Rodriguez:</t>
        </r>
        <r>
          <rPr>
            <sz val="9"/>
            <color indexed="81"/>
            <rFont val="Tahoma"/>
            <family val="2"/>
          </rPr>
          <t xml:space="preserve">
Combinación de datos de fuentes 
internas y externas formales.</t>
        </r>
      </text>
    </comment>
    <comment ref="C1146" authorId="0" shapeId="0" xr:uid="{9BCB2A88-C4C5-4023-A242-586F94DA29A7}">
      <text>
        <r>
          <rPr>
            <b/>
            <sz val="9"/>
            <color indexed="81"/>
            <rFont val="Tahoma"/>
          </rPr>
          <t>Jorge Ismael Muñoz Rodriguez:</t>
        </r>
        <r>
          <rPr>
            <sz val="9"/>
            <color indexed="81"/>
            <rFont val="Tahoma"/>
          </rPr>
          <t xml:space="preserve">
NOTA: En implementación no se tienen controles semiautomaticos</t>
        </r>
      </text>
    </comment>
    <comment ref="D1148" authorId="0" shapeId="0" xr:uid="{BE142EE4-B2C0-4354-896D-07D9D3DE6C3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49" authorId="0" shapeId="0" xr:uid="{70988AD7-973F-4E2F-B07F-BEE7480A798A}">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150" authorId="0" shapeId="0" xr:uid="{34400246-C99F-4E42-8063-D3EF3D012EC4}">
      <text>
        <r>
          <rPr>
            <b/>
            <sz val="9"/>
            <color indexed="81"/>
            <rFont val="Tahoma"/>
            <family val="2"/>
          </rPr>
          <t>Jorge Ismael Muñoz Rodriguez:</t>
        </r>
        <r>
          <rPr>
            <sz val="9"/>
            <color indexed="81"/>
            <rFont val="Tahoma"/>
            <family val="2"/>
          </rPr>
          <t xml:space="preserve">
Políticas de operación, manuales o guías especificas</t>
        </r>
      </text>
    </comment>
    <comment ref="C1151" authorId="0" shapeId="0" xr:uid="{B69CF2F2-C029-4EBF-97ED-43F995DF3DA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152" authorId="0" shapeId="0" xr:uid="{73CA7F90-0B55-442E-9867-14281C9B9D64}">
      <text>
        <r>
          <rPr>
            <b/>
            <sz val="9"/>
            <color indexed="81"/>
            <rFont val="Tahoma"/>
            <family val="2"/>
          </rPr>
          <t>Jorge Ismael Muñoz Rodriguez:</t>
        </r>
        <r>
          <rPr>
            <sz val="9"/>
            <color indexed="81"/>
            <rFont val="Tahoma"/>
            <family val="2"/>
          </rPr>
          <t xml:space="preserve">
(diario, mensual, bimestral, trimestral, semestral)</t>
        </r>
      </text>
    </comment>
    <comment ref="C1153" authorId="0" shapeId="0" xr:uid="{A2B37A51-80EB-484B-8AD5-08ECCB5BC0EA}">
      <text>
        <r>
          <rPr>
            <b/>
            <sz val="9"/>
            <color indexed="81"/>
            <rFont val="Tahoma"/>
            <family val="2"/>
          </rPr>
          <t>Jorge Ismael Muñoz Rodriguez:</t>
        </r>
        <r>
          <rPr>
            <sz val="9"/>
            <color indexed="81"/>
            <rFont val="Tahoma"/>
            <family val="2"/>
          </rPr>
          <t xml:space="preserve">
Trazabilidad de la ejecución</t>
        </r>
      </text>
    </comment>
    <comment ref="C1155" authorId="0" shapeId="0" xr:uid="{C8C1836B-B04A-4D7B-998B-4EAA4E32B4D0}">
      <text>
        <r>
          <rPr>
            <b/>
            <sz val="9"/>
            <color indexed="81"/>
            <rFont val="Tahoma"/>
            <family val="2"/>
          </rPr>
          <t>Jorge Ismael Muñoz Rodriguez:</t>
        </r>
        <r>
          <rPr>
            <sz val="9"/>
            <color indexed="81"/>
            <rFont val="Tahoma"/>
            <family val="2"/>
          </rPr>
          <t xml:space="preserve">
Fuentes de información internas o externas
</t>
        </r>
      </text>
    </comment>
    <comment ref="D1155" authorId="0" shapeId="0" xr:uid="{DA890903-E390-4C59-B230-E5DC06E78D6F}">
      <text>
        <r>
          <rPr>
            <b/>
            <sz val="9"/>
            <color indexed="81"/>
            <rFont val="Tahoma"/>
            <family val="2"/>
          </rPr>
          <t>Jorge Ismael Muñoz Rodriguez:</t>
        </r>
        <r>
          <rPr>
            <sz val="9"/>
            <color indexed="81"/>
            <rFont val="Tahoma"/>
            <family val="2"/>
          </rPr>
          <t xml:space="preserve">
Formatos o registros internos formales</t>
        </r>
      </text>
    </comment>
    <comment ref="D1156" authorId="0" shapeId="0" xr:uid="{D533C353-ECE7-4262-9518-4FA18D36CE27}">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157" authorId="0" shapeId="0" xr:uid="{F0BB050A-3EC4-4A04-89E0-2661CDE2AB1E}">
      <text>
        <r>
          <rPr>
            <b/>
            <sz val="9"/>
            <color indexed="81"/>
            <rFont val="Tahoma"/>
            <family val="2"/>
          </rPr>
          <t>Jorge Ismael Muñoz Rodriguez:</t>
        </r>
        <r>
          <rPr>
            <sz val="9"/>
            <color indexed="81"/>
            <rFont val="Tahoma"/>
            <family val="2"/>
          </rPr>
          <t xml:space="preserve">
Combinación de datos de fuentes 
internas y externas formales.</t>
        </r>
      </text>
    </comment>
    <comment ref="C1165" authorId="0" shapeId="0" xr:uid="{DC614D2B-CDBC-45CB-A5F6-7C08245C891E}">
      <text>
        <r>
          <rPr>
            <b/>
            <sz val="9"/>
            <color indexed="81"/>
            <rFont val="Tahoma"/>
          </rPr>
          <t>Jorge Ismael Muñoz Rodriguez:</t>
        </r>
        <r>
          <rPr>
            <sz val="9"/>
            <color indexed="81"/>
            <rFont val="Tahoma"/>
          </rPr>
          <t xml:space="preserve">
NOTA: En implementación no se tienen controles semiautomaticos</t>
        </r>
      </text>
    </comment>
    <comment ref="D1167" authorId="0" shapeId="0" xr:uid="{0CAD98D2-01F6-47AC-8E1A-3185EF26EF81}">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68" authorId="0" shapeId="0" xr:uid="{2D12109E-5663-4F8D-A69F-6CA32AA4B1D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169" authorId="0" shapeId="0" xr:uid="{6E23D12B-4AA3-4435-83E0-C17D071AB5E3}">
      <text>
        <r>
          <rPr>
            <b/>
            <sz val="9"/>
            <color indexed="81"/>
            <rFont val="Tahoma"/>
            <family val="2"/>
          </rPr>
          <t>Jorge Ismael Muñoz Rodriguez:</t>
        </r>
        <r>
          <rPr>
            <sz val="9"/>
            <color indexed="81"/>
            <rFont val="Tahoma"/>
            <family val="2"/>
          </rPr>
          <t xml:space="preserve">
Políticas de operación, manuales o guías especificas</t>
        </r>
      </text>
    </comment>
    <comment ref="C1170" authorId="0" shapeId="0" xr:uid="{21CA85E9-B585-4B64-BA0D-72E76001C538}">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171" authorId="0" shapeId="0" xr:uid="{DDBB3B8C-9EBB-44C2-9A6A-6D720733FF68}">
      <text>
        <r>
          <rPr>
            <b/>
            <sz val="9"/>
            <color indexed="81"/>
            <rFont val="Tahoma"/>
            <family val="2"/>
          </rPr>
          <t>Jorge Ismael Muñoz Rodriguez:</t>
        </r>
        <r>
          <rPr>
            <sz val="9"/>
            <color indexed="81"/>
            <rFont val="Tahoma"/>
            <family val="2"/>
          </rPr>
          <t xml:space="preserve">
(diario, mensual, bimestral, trimestral, semestral)</t>
        </r>
      </text>
    </comment>
    <comment ref="C1172" authorId="0" shapeId="0" xr:uid="{41B8E643-F0CE-4F58-A749-73B5E8C6537D}">
      <text>
        <r>
          <rPr>
            <b/>
            <sz val="9"/>
            <color indexed="81"/>
            <rFont val="Tahoma"/>
            <family val="2"/>
          </rPr>
          <t>Jorge Ismael Muñoz Rodriguez:</t>
        </r>
        <r>
          <rPr>
            <sz val="9"/>
            <color indexed="81"/>
            <rFont val="Tahoma"/>
            <family val="2"/>
          </rPr>
          <t xml:space="preserve">
Trazabilidad de la ejecución</t>
        </r>
      </text>
    </comment>
    <comment ref="C1174" authorId="0" shapeId="0" xr:uid="{D5CB4725-B8F8-4AD2-B78C-66FCC82B24EA}">
      <text>
        <r>
          <rPr>
            <b/>
            <sz val="9"/>
            <color indexed="81"/>
            <rFont val="Tahoma"/>
            <family val="2"/>
          </rPr>
          <t>Jorge Ismael Muñoz Rodriguez:</t>
        </r>
        <r>
          <rPr>
            <sz val="9"/>
            <color indexed="81"/>
            <rFont val="Tahoma"/>
            <family val="2"/>
          </rPr>
          <t xml:space="preserve">
Fuentes de información internas o externas
</t>
        </r>
      </text>
    </comment>
    <comment ref="D1174" authorId="0" shapeId="0" xr:uid="{AC19A34E-2A84-4ECA-B2FC-3B7BC67B9ADF}">
      <text>
        <r>
          <rPr>
            <b/>
            <sz val="9"/>
            <color indexed="81"/>
            <rFont val="Tahoma"/>
            <family val="2"/>
          </rPr>
          <t>Jorge Ismael Muñoz Rodriguez:</t>
        </r>
        <r>
          <rPr>
            <sz val="9"/>
            <color indexed="81"/>
            <rFont val="Tahoma"/>
            <family val="2"/>
          </rPr>
          <t xml:space="preserve">
Formatos o registros internos formales</t>
        </r>
      </text>
    </comment>
    <comment ref="D1175" authorId="0" shapeId="0" xr:uid="{1BEC584F-6911-4ACB-AABC-785588B403D7}">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176" authorId="0" shapeId="0" xr:uid="{FC48726E-8545-4B3D-B147-1BF95D143D76}">
      <text>
        <r>
          <rPr>
            <b/>
            <sz val="9"/>
            <color indexed="81"/>
            <rFont val="Tahoma"/>
            <family val="2"/>
          </rPr>
          <t>Jorge Ismael Muñoz Rodriguez:</t>
        </r>
        <r>
          <rPr>
            <sz val="9"/>
            <color indexed="81"/>
            <rFont val="Tahoma"/>
            <family val="2"/>
          </rPr>
          <t xml:space="preserve">
Combinación de datos de fuentes 
internas y externas formales.</t>
        </r>
      </text>
    </comment>
    <comment ref="C1184" authorId="0" shapeId="0" xr:uid="{CA77A7F4-9C83-406A-8BAB-09A21FCDBB98}">
      <text>
        <r>
          <rPr>
            <b/>
            <sz val="9"/>
            <color indexed="81"/>
            <rFont val="Tahoma"/>
          </rPr>
          <t>Jorge Ismael Muñoz Rodriguez:</t>
        </r>
        <r>
          <rPr>
            <sz val="9"/>
            <color indexed="81"/>
            <rFont val="Tahoma"/>
          </rPr>
          <t xml:space="preserve">
NOTA: En implementación no se tienen controles semiautomaticos</t>
        </r>
      </text>
    </comment>
    <comment ref="D1186" authorId="0" shapeId="0" xr:uid="{FD6AC1E7-4E06-46F4-A12A-127533F23C2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187" authorId="0" shapeId="0" xr:uid="{2D677FBD-551A-417A-A04B-BC2528D855D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188" authorId="0" shapeId="0" xr:uid="{950D7B0B-3F06-40A7-ABF0-12FAABE859B9}">
      <text>
        <r>
          <rPr>
            <b/>
            <sz val="9"/>
            <color indexed="81"/>
            <rFont val="Tahoma"/>
            <family val="2"/>
          </rPr>
          <t>Jorge Ismael Muñoz Rodriguez:</t>
        </r>
        <r>
          <rPr>
            <sz val="9"/>
            <color indexed="81"/>
            <rFont val="Tahoma"/>
            <family val="2"/>
          </rPr>
          <t xml:space="preserve">
Políticas de operación, manuales o guías especificas</t>
        </r>
      </text>
    </comment>
    <comment ref="C1189" authorId="0" shapeId="0" xr:uid="{516051BF-FAD7-4E89-A88D-145AB0E18EDF}">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190" authorId="0" shapeId="0" xr:uid="{CC409ABC-89D1-4CD6-B27D-92AEFD4B099B}">
      <text>
        <r>
          <rPr>
            <b/>
            <sz val="9"/>
            <color indexed="81"/>
            <rFont val="Tahoma"/>
            <family val="2"/>
          </rPr>
          <t>Jorge Ismael Muñoz Rodriguez:</t>
        </r>
        <r>
          <rPr>
            <sz val="9"/>
            <color indexed="81"/>
            <rFont val="Tahoma"/>
            <family val="2"/>
          </rPr>
          <t xml:space="preserve">
(diario, mensual, bimestral, trimestral, semestral)</t>
        </r>
      </text>
    </comment>
    <comment ref="C1191" authorId="0" shapeId="0" xr:uid="{BB0CA783-731E-4B26-8804-D1CD956AEE2B}">
      <text>
        <r>
          <rPr>
            <b/>
            <sz val="9"/>
            <color indexed="81"/>
            <rFont val="Tahoma"/>
            <family val="2"/>
          </rPr>
          <t>Jorge Ismael Muñoz Rodriguez:</t>
        </r>
        <r>
          <rPr>
            <sz val="9"/>
            <color indexed="81"/>
            <rFont val="Tahoma"/>
            <family val="2"/>
          </rPr>
          <t xml:space="preserve">
Trazabilidad de la ejecución</t>
        </r>
      </text>
    </comment>
    <comment ref="C1193" authorId="0" shapeId="0" xr:uid="{401D7042-B1CE-4CE0-AA12-EC5B63594BB4}">
      <text>
        <r>
          <rPr>
            <b/>
            <sz val="9"/>
            <color indexed="81"/>
            <rFont val="Tahoma"/>
            <family val="2"/>
          </rPr>
          <t>Jorge Ismael Muñoz Rodriguez:</t>
        </r>
        <r>
          <rPr>
            <sz val="9"/>
            <color indexed="81"/>
            <rFont val="Tahoma"/>
            <family val="2"/>
          </rPr>
          <t xml:space="preserve">
Fuentes de información internas o externas
</t>
        </r>
      </text>
    </comment>
    <comment ref="D1193" authorId="0" shapeId="0" xr:uid="{12251182-DFC6-445D-ADCB-6C46922AC834}">
      <text>
        <r>
          <rPr>
            <b/>
            <sz val="9"/>
            <color indexed="81"/>
            <rFont val="Tahoma"/>
            <family val="2"/>
          </rPr>
          <t>Jorge Ismael Muñoz Rodriguez:</t>
        </r>
        <r>
          <rPr>
            <sz val="9"/>
            <color indexed="81"/>
            <rFont val="Tahoma"/>
            <family val="2"/>
          </rPr>
          <t xml:space="preserve">
Formatos o registros internos formales</t>
        </r>
      </text>
    </comment>
    <comment ref="D1194" authorId="0" shapeId="0" xr:uid="{4A579922-C8EA-4393-B395-F6A54040FB8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195" authorId="0" shapeId="0" xr:uid="{769E5A35-D440-4707-8493-003353F69028}">
      <text>
        <r>
          <rPr>
            <b/>
            <sz val="9"/>
            <color indexed="81"/>
            <rFont val="Tahoma"/>
            <family val="2"/>
          </rPr>
          <t>Jorge Ismael Muñoz Rodriguez:</t>
        </r>
        <r>
          <rPr>
            <sz val="9"/>
            <color indexed="81"/>
            <rFont val="Tahoma"/>
            <family val="2"/>
          </rPr>
          <t xml:space="preserve">
Combinación de datos de fuentes 
internas y externas formales.</t>
        </r>
      </text>
    </comment>
    <comment ref="C1202" authorId="0" shapeId="0" xr:uid="{A8B1E28E-0E20-4CFD-9FBD-BB9DC7C61276}">
      <text>
        <r>
          <rPr>
            <b/>
            <sz val="9"/>
            <color indexed="81"/>
            <rFont val="Tahoma"/>
          </rPr>
          <t>Jorge Ismael Muñoz Rodriguez:</t>
        </r>
        <r>
          <rPr>
            <sz val="9"/>
            <color indexed="81"/>
            <rFont val="Tahoma"/>
          </rPr>
          <t xml:space="preserve">
NOTA: En implementación no se tienen controles semiautomaticos</t>
        </r>
      </text>
    </comment>
    <comment ref="D1204" authorId="0" shapeId="0" xr:uid="{B0B5F389-B6E9-4AA4-9F01-4B712DE974E4}">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05" authorId="0" shapeId="0" xr:uid="{6302393E-D2ED-44E6-9AED-DE228644C47D}">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06" authorId="0" shapeId="0" xr:uid="{9BFABB31-2579-4D41-8857-32058BD5B245}">
      <text>
        <r>
          <rPr>
            <b/>
            <sz val="9"/>
            <color indexed="81"/>
            <rFont val="Tahoma"/>
            <family val="2"/>
          </rPr>
          <t>Jorge Ismael Muñoz Rodriguez:</t>
        </r>
        <r>
          <rPr>
            <sz val="9"/>
            <color indexed="81"/>
            <rFont val="Tahoma"/>
            <family val="2"/>
          </rPr>
          <t xml:space="preserve">
Políticas de operación, manuales o guías especificas</t>
        </r>
      </text>
    </comment>
    <comment ref="C1207" authorId="0" shapeId="0" xr:uid="{4EC5E6B5-E943-4B3E-B40E-F68522D5FC1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08" authorId="0" shapeId="0" xr:uid="{FD8B88BC-B74D-4F96-B879-51F3A75D7BE3}">
      <text>
        <r>
          <rPr>
            <b/>
            <sz val="9"/>
            <color indexed="81"/>
            <rFont val="Tahoma"/>
            <family val="2"/>
          </rPr>
          <t>Jorge Ismael Muñoz Rodriguez:</t>
        </r>
        <r>
          <rPr>
            <sz val="9"/>
            <color indexed="81"/>
            <rFont val="Tahoma"/>
            <family val="2"/>
          </rPr>
          <t xml:space="preserve">
(diario, mensual, bimestral, trimestral, semestral)</t>
        </r>
      </text>
    </comment>
    <comment ref="C1209" authorId="0" shapeId="0" xr:uid="{493BA061-B351-4CD9-B505-7BE4DACD6394}">
      <text>
        <r>
          <rPr>
            <b/>
            <sz val="9"/>
            <color indexed="81"/>
            <rFont val="Tahoma"/>
            <family val="2"/>
          </rPr>
          <t>Jorge Ismael Muñoz Rodriguez:</t>
        </r>
        <r>
          <rPr>
            <sz val="9"/>
            <color indexed="81"/>
            <rFont val="Tahoma"/>
            <family val="2"/>
          </rPr>
          <t xml:space="preserve">
Trazabilidad de la ejecución</t>
        </r>
      </text>
    </comment>
    <comment ref="C1211" authorId="0" shapeId="0" xr:uid="{7D95208A-5786-4AB8-9740-DB32125E65BC}">
      <text>
        <r>
          <rPr>
            <b/>
            <sz val="9"/>
            <color indexed="81"/>
            <rFont val="Tahoma"/>
            <family val="2"/>
          </rPr>
          <t>Jorge Ismael Muñoz Rodriguez:</t>
        </r>
        <r>
          <rPr>
            <sz val="9"/>
            <color indexed="81"/>
            <rFont val="Tahoma"/>
            <family val="2"/>
          </rPr>
          <t xml:space="preserve">
Fuentes de información internas o externas
</t>
        </r>
      </text>
    </comment>
    <comment ref="D1211" authorId="0" shapeId="0" xr:uid="{6479F548-9331-4D31-98D7-7A4C06D76992}">
      <text>
        <r>
          <rPr>
            <b/>
            <sz val="9"/>
            <color indexed="81"/>
            <rFont val="Tahoma"/>
            <family val="2"/>
          </rPr>
          <t>Jorge Ismael Muñoz Rodriguez:</t>
        </r>
        <r>
          <rPr>
            <sz val="9"/>
            <color indexed="81"/>
            <rFont val="Tahoma"/>
            <family val="2"/>
          </rPr>
          <t xml:space="preserve">
Formatos o registros internos formales</t>
        </r>
      </text>
    </comment>
    <comment ref="D1212" authorId="0" shapeId="0" xr:uid="{2AC3355E-026F-43C0-B433-3F299A034764}">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213" authorId="0" shapeId="0" xr:uid="{535DAAB3-DDE8-43B0-9F11-920976521FF9}">
      <text>
        <r>
          <rPr>
            <b/>
            <sz val="9"/>
            <color indexed="81"/>
            <rFont val="Tahoma"/>
            <family val="2"/>
          </rPr>
          <t>Jorge Ismael Muñoz Rodriguez:</t>
        </r>
        <r>
          <rPr>
            <sz val="9"/>
            <color indexed="81"/>
            <rFont val="Tahoma"/>
            <family val="2"/>
          </rPr>
          <t xml:space="preserve">
Combinación de datos de fuentes 
internas y externas formales.</t>
        </r>
      </text>
    </comment>
    <comment ref="C1221" authorId="0" shapeId="0" xr:uid="{725D831D-E699-4129-B574-FBDCD8217133}">
      <text>
        <r>
          <rPr>
            <b/>
            <sz val="9"/>
            <color indexed="81"/>
            <rFont val="Tahoma"/>
          </rPr>
          <t>Jorge Ismael Muñoz Rodriguez:</t>
        </r>
        <r>
          <rPr>
            <sz val="9"/>
            <color indexed="81"/>
            <rFont val="Tahoma"/>
          </rPr>
          <t xml:space="preserve">
NOTA: En implementación no se tienen controles semiautomaticos</t>
        </r>
      </text>
    </comment>
    <comment ref="D1223" authorId="0" shapeId="0" xr:uid="{9F75063D-2792-4729-A361-3625F15F7E5B}">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24" authorId="0" shapeId="0" xr:uid="{FFC25D2B-FAAF-472B-9A6A-E05E5BBBB5C8}">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25" authorId="0" shapeId="0" xr:uid="{C94902D2-7A68-40AD-8900-D00A1DE9217E}">
      <text>
        <r>
          <rPr>
            <b/>
            <sz val="9"/>
            <color indexed="81"/>
            <rFont val="Tahoma"/>
            <family val="2"/>
          </rPr>
          <t>Jorge Ismael Muñoz Rodriguez:</t>
        </r>
        <r>
          <rPr>
            <sz val="9"/>
            <color indexed="81"/>
            <rFont val="Tahoma"/>
            <family val="2"/>
          </rPr>
          <t xml:space="preserve">
Políticas de operación, manuales o guías especificas</t>
        </r>
      </text>
    </comment>
    <comment ref="C1226" authorId="0" shapeId="0" xr:uid="{ABD1106F-E02B-41C3-B132-DD3FB3CCCB7E}">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27" authorId="0" shapeId="0" xr:uid="{3906CB83-4960-489E-85EE-3585AAC239B1}">
      <text>
        <r>
          <rPr>
            <b/>
            <sz val="9"/>
            <color indexed="81"/>
            <rFont val="Tahoma"/>
            <family val="2"/>
          </rPr>
          <t>Jorge Ismael Muñoz Rodriguez:</t>
        </r>
        <r>
          <rPr>
            <sz val="9"/>
            <color indexed="81"/>
            <rFont val="Tahoma"/>
            <family val="2"/>
          </rPr>
          <t xml:space="preserve">
(diario, mensual, bimestral, trimestral, semestral)</t>
        </r>
      </text>
    </comment>
    <comment ref="C1228" authorId="0" shapeId="0" xr:uid="{68951564-C7E5-4EA4-92B5-FCBF86BF4824}">
      <text>
        <r>
          <rPr>
            <b/>
            <sz val="9"/>
            <color indexed="81"/>
            <rFont val="Tahoma"/>
            <family val="2"/>
          </rPr>
          <t>Jorge Ismael Muñoz Rodriguez:</t>
        </r>
        <r>
          <rPr>
            <sz val="9"/>
            <color indexed="81"/>
            <rFont val="Tahoma"/>
            <family val="2"/>
          </rPr>
          <t xml:space="preserve">
Trazabilidad de la ejecución</t>
        </r>
      </text>
    </comment>
    <comment ref="C1230" authorId="0" shapeId="0" xr:uid="{A5CB24E9-52B1-4EFD-900E-0D2D3CAE67AD}">
      <text>
        <r>
          <rPr>
            <b/>
            <sz val="9"/>
            <color indexed="81"/>
            <rFont val="Tahoma"/>
            <family val="2"/>
          </rPr>
          <t>Jorge Ismael Muñoz Rodriguez:</t>
        </r>
        <r>
          <rPr>
            <sz val="9"/>
            <color indexed="81"/>
            <rFont val="Tahoma"/>
            <family val="2"/>
          </rPr>
          <t xml:space="preserve">
Fuentes de información internas o externas
</t>
        </r>
      </text>
    </comment>
    <comment ref="D1230" authorId="0" shapeId="0" xr:uid="{FDF8BE27-8D3F-49D9-9A43-D700E26FDAA8}">
      <text>
        <r>
          <rPr>
            <b/>
            <sz val="9"/>
            <color indexed="81"/>
            <rFont val="Tahoma"/>
            <family val="2"/>
          </rPr>
          <t>Jorge Ismael Muñoz Rodriguez:</t>
        </r>
        <r>
          <rPr>
            <sz val="9"/>
            <color indexed="81"/>
            <rFont val="Tahoma"/>
            <family val="2"/>
          </rPr>
          <t xml:space="preserve">
Formatos o registros internos formales</t>
        </r>
      </text>
    </comment>
    <comment ref="D1231" authorId="0" shapeId="0" xr:uid="{306284DB-B74C-4D6C-BF36-48DE297DC57E}">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232" authorId="0" shapeId="0" xr:uid="{868DFAF7-BAF9-4D06-990B-815ADD710AED}">
      <text>
        <r>
          <rPr>
            <b/>
            <sz val="9"/>
            <color indexed="81"/>
            <rFont val="Tahoma"/>
            <family val="2"/>
          </rPr>
          <t>Jorge Ismael Muñoz Rodriguez:</t>
        </r>
        <r>
          <rPr>
            <sz val="9"/>
            <color indexed="81"/>
            <rFont val="Tahoma"/>
            <family val="2"/>
          </rPr>
          <t xml:space="preserve">
Combinación de datos de fuentes 
internas y externas formales.</t>
        </r>
      </text>
    </comment>
    <comment ref="C1242" authorId="0" shapeId="0" xr:uid="{D30EF151-EB90-4C1C-ADC8-0504BD2BE996}">
      <text>
        <r>
          <rPr>
            <b/>
            <sz val="9"/>
            <color indexed="81"/>
            <rFont val="Tahoma"/>
          </rPr>
          <t>Jorge Ismael Muñoz Rodriguez:</t>
        </r>
        <r>
          <rPr>
            <sz val="9"/>
            <color indexed="81"/>
            <rFont val="Tahoma"/>
          </rPr>
          <t xml:space="preserve">
NOTA: En implementación no se tienen controles semiautomaticos</t>
        </r>
      </text>
    </comment>
    <comment ref="D1244" authorId="0" shapeId="0" xr:uid="{D034FEE5-136F-4756-BCB9-C22D2C1F84DA}">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45" authorId="0" shapeId="0" xr:uid="{5E0E8121-9A66-4FC5-97F7-FF877CB495F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46" authorId="0" shapeId="0" xr:uid="{2BECE348-B636-4B28-B1A1-5C9FF5FDA695}">
      <text>
        <r>
          <rPr>
            <b/>
            <sz val="9"/>
            <color indexed="81"/>
            <rFont val="Tahoma"/>
            <family val="2"/>
          </rPr>
          <t>Jorge Ismael Muñoz Rodriguez:</t>
        </r>
        <r>
          <rPr>
            <sz val="9"/>
            <color indexed="81"/>
            <rFont val="Tahoma"/>
            <family val="2"/>
          </rPr>
          <t xml:space="preserve">
Políticas de operación, manuales o guías especificas</t>
        </r>
      </text>
    </comment>
    <comment ref="C1247" authorId="0" shapeId="0" xr:uid="{AEEF4F63-DB44-405D-BF22-E61196CAE32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48" authorId="0" shapeId="0" xr:uid="{575B6718-55A4-41F5-9FB1-284BC7D7ACEC}">
      <text>
        <r>
          <rPr>
            <b/>
            <sz val="9"/>
            <color indexed="81"/>
            <rFont val="Tahoma"/>
            <family val="2"/>
          </rPr>
          <t>Jorge Ismael Muñoz Rodriguez:</t>
        </r>
        <r>
          <rPr>
            <sz val="9"/>
            <color indexed="81"/>
            <rFont val="Tahoma"/>
            <family val="2"/>
          </rPr>
          <t xml:space="preserve">
(diario, mensual, bimestral, trimestral, semestral)</t>
        </r>
      </text>
    </comment>
    <comment ref="C1249" authorId="0" shapeId="0" xr:uid="{1D43B404-4149-48A4-AE80-1AAD49527590}">
      <text>
        <r>
          <rPr>
            <b/>
            <sz val="9"/>
            <color indexed="81"/>
            <rFont val="Tahoma"/>
            <family val="2"/>
          </rPr>
          <t>Jorge Ismael Muñoz Rodriguez:</t>
        </r>
        <r>
          <rPr>
            <sz val="9"/>
            <color indexed="81"/>
            <rFont val="Tahoma"/>
            <family val="2"/>
          </rPr>
          <t xml:space="preserve">
Trazabilidad de la ejecución</t>
        </r>
      </text>
    </comment>
    <comment ref="C1251" authorId="0" shapeId="0" xr:uid="{585A7D7C-F7BD-4A4F-8EA4-5AE74EC2D913}">
      <text>
        <r>
          <rPr>
            <b/>
            <sz val="9"/>
            <color indexed="81"/>
            <rFont val="Tahoma"/>
            <family val="2"/>
          </rPr>
          <t>Jorge Ismael Muñoz Rodriguez:</t>
        </r>
        <r>
          <rPr>
            <sz val="9"/>
            <color indexed="81"/>
            <rFont val="Tahoma"/>
            <family val="2"/>
          </rPr>
          <t xml:space="preserve">
Fuentes de información internas o externas
</t>
        </r>
      </text>
    </comment>
    <comment ref="D1251" authorId="0" shapeId="0" xr:uid="{A0C40861-A795-4DA9-B16E-6D5A45EA2D36}">
      <text>
        <r>
          <rPr>
            <b/>
            <sz val="9"/>
            <color indexed="81"/>
            <rFont val="Tahoma"/>
            <family val="2"/>
          </rPr>
          <t>Jorge Ismael Muñoz Rodriguez:</t>
        </r>
        <r>
          <rPr>
            <sz val="9"/>
            <color indexed="81"/>
            <rFont val="Tahoma"/>
            <family val="2"/>
          </rPr>
          <t xml:space="preserve">
Formatos o registros internos formales</t>
        </r>
      </text>
    </comment>
    <comment ref="D1252" authorId="0" shapeId="0" xr:uid="{B74B16E9-6191-4AF2-8A57-EF0D9360BAAE}">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253" authorId="0" shapeId="0" xr:uid="{A285FB79-2EE8-441D-924A-3720600D7229}">
      <text>
        <r>
          <rPr>
            <b/>
            <sz val="9"/>
            <color indexed="81"/>
            <rFont val="Tahoma"/>
            <family val="2"/>
          </rPr>
          <t>Jorge Ismael Muñoz Rodriguez:</t>
        </r>
        <r>
          <rPr>
            <sz val="9"/>
            <color indexed="81"/>
            <rFont val="Tahoma"/>
            <family val="2"/>
          </rPr>
          <t xml:space="preserve">
Combinación de datos de fuentes 
internas y externas formales.</t>
        </r>
      </text>
    </comment>
    <comment ref="C1261" authorId="0" shapeId="0" xr:uid="{AE69FF7F-CC52-4012-ADD2-AD5BAC601D0B}">
      <text>
        <r>
          <rPr>
            <b/>
            <sz val="9"/>
            <color indexed="81"/>
            <rFont val="Tahoma"/>
          </rPr>
          <t>Jorge Ismael Muñoz Rodriguez:</t>
        </r>
        <r>
          <rPr>
            <sz val="9"/>
            <color indexed="81"/>
            <rFont val="Tahoma"/>
          </rPr>
          <t xml:space="preserve">
NOTA: En implementación no se tienen controles semiautomaticos</t>
        </r>
      </text>
    </comment>
    <comment ref="D1263" authorId="0" shapeId="0" xr:uid="{DE59D0CA-FF3E-455E-88A4-C5AF56BD9DD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64" authorId="0" shapeId="0" xr:uid="{DF2E600C-95F5-4573-9C1F-825C9B1CA62D}">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65" authorId="0" shapeId="0" xr:uid="{1B0B9DAD-81EE-4342-92F6-38CD62FF3870}">
      <text>
        <r>
          <rPr>
            <b/>
            <sz val="9"/>
            <color indexed="81"/>
            <rFont val="Tahoma"/>
            <family val="2"/>
          </rPr>
          <t>Jorge Ismael Muñoz Rodriguez:</t>
        </r>
        <r>
          <rPr>
            <sz val="9"/>
            <color indexed="81"/>
            <rFont val="Tahoma"/>
            <family val="2"/>
          </rPr>
          <t xml:space="preserve">
Políticas de operación, manuales o guías especificas</t>
        </r>
      </text>
    </comment>
    <comment ref="C1266" authorId="0" shapeId="0" xr:uid="{4CED35C8-E36D-44ED-A3BD-5153FA956540}">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67" authorId="0" shapeId="0" xr:uid="{D1A919AC-09E4-4436-8F29-088C852BDAF3}">
      <text>
        <r>
          <rPr>
            <b/>
            <sz val="9"/>
            <color indexed="81"/>
            <rFont val="Tahoma"/>
            <family val="2"/>
          </rPr>
          <t>Jorge Ismael Muñoz Rodriguez:</t>
        </r>
        <r>
          <rPr>
            <sz val="9"/>
            <color indexed="81"/>
            <rFont val="Tahoma"/>
            <family val="2"/>
          </rPr>
          <t xml:space="preserve">
(diario, mensual, bimestral, trimestral, semestral)</t>
        </r>
      </text>
    </comment>
    <comment ref="C1268" authorId="0" shapeId="0" xr:uid="{56570933-7576-48F9-9643-1084D24076CA}">
      <text>
        <r>
          <rPr>
            <b/>
            <sz val="9"/>
            <color indexed="81"/>
            <rFont val="Tahoma"/>
            <family val="2"/>
          </rPr>
          <t>Jorge Ismael Muñoz Rodriguez:</t>
        </r>
        <r>
          <rPr>
            <sz val="9"/>
            <color indexed="81"/>
            <rFont val="Tahoma"/>
            <family val="2"/>
          </rPr>
          <t xml:space="preserve">
Trazabilidad de la ejecución</t>
        </r>
      </text>
    </comment>
    <comment ref="C1270" authorId="0" shapeId="0" xr:uid="{887543D2-2058-406A-8E51-24081AAC00CF}">
      <text>
        <r>
          <rPr>
            <b/>
            <sz val="9"/>
            <color indexed="81"/>
            <rFont val="Tahoma"/>
            <family val="2"/>
          </rPr>
          <t>Jorge Ismael Muñoz Rodriguez:</t>
        </r>
        <r>
          <rPr>
            <sz val="9"/>
            <color indexed="81"/>
            <rFont val="Tahoma"/>
            <family val="2"/>
          </rPr>
          <t xml:space="preserve">
Fuentes de información internas o externas
</t>
        </r>
      </text>
    </comment>
    <comment ref="D1270" authorId="0" shapeId="0" xr:uid="{C314836A-1682-4BAD-9225-FFCCC8F45CB2}">
      <text>
        <r>
          <rPr>
            <b/>
            <sz val="9"/>
            <color indexed="81"/>
            <rFont val="Tahoma"/>
            <family val="2"/>
          </rPr>
          <t>Jorge Ismael Muñoz Rodriguez:</t>
        </r>
        <r>
          <rPr>
            <sz val="9"/>
            <color indexed="81"/>
            <rFont val="Tahoma"/>
            <family val="2"/>
          </rPr>
          <t xml:space="preserve">
Formatos o registros internos formales</t>
        </r>
      </text>
    </comment>
    <comment ref="D1271" authorId="0" shapeId="0" xr:uid="{3E5FC8EC-255C-4600-9778-639AFFFFDA51}">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272" authorId="0" shapeId="0" xr:uid="{AEAA4C50-59F1-4440-BE16-26900F7CA8A4}">
      <text>
        <r>
          <rPr>
            <b/>
            <sz val="9"/>
            <color indexed="81"/>
            <rFont val="Tahoma"/>
            <family val="2"/>
          </rPr>
          <t>Jorge Ismael Muñoz Rodriguez:</t>
        </r>
        <r>
          <rPr>
            <sz val="9"/>
            <color indexed="81"/>
            <rFont val="Tahoma"/>
            <family val="2"/>
          </rPr>
          <t xml:space="preserve">
Combinación de datos de fuentes 
internas y externas formales.</t>
        </r>
      </text>
    </comment>
    <comment ref="C1280" authorId="0" shapeId="0" xr:uid="{9DB79C49-E148-4652-980D-39D0232AD7B9}">
      <text>
        <r>
          <rPr>
            <b/>
            <sz val="9"/>
            <color indexed="81"/>
            <rFont val="Tahoma"/>
          </rPr>
          <t>Jorge Ismael Muñoz Rodriguez:</t>
        </r>
        <r>
          <rPr>
            <sz val="9"/>
            <color indexed="81"/>
            <rFont val="Tahoma"/>
          </rPr>
          <t xml:space="preserve">
NOTA: En implementación no se tienen controles semiautomaticos</t>
        </r>
      </text>
    </comment>
    <comment ref="D1282" authorId="0" shapeId="0" xr:uid="{259185EC-7A83-4FDE-AC84-063EF2BCC79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283" authorId="0" shapeId="0" xr:uid="{10DD1226-8EEE-4A84-9309-813F6661DE8D}">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284" authorId="0" shapeId="0" xr:uid="{88AFF71A-CDA1-4F46-8A0E-5F859B946E94}">
      <text>
        <r>
          <rPr>
            <b/>
            <sz val="9"/>
            <color indexed="81"/>
            <rFont val="Tahoma"/>
            <family val="2"/>
          </rPr>
          <t>Jorge Ismael Muñoz Rodriguez:</t>
        </r>
        <r>
          <rPr>
            <sz val="9"/>
            <color indexed="81"/>
            <rFont val="Tahoma"/>
            <family val="2"/>
          </rPr>
          <t xml:space="preserve">
Políticas de operación, manuales o guías especificas</t>
        </r>
      </text>
    </comment>
    <comment ref="C1285" authorId="0" shapeId="0" xr:uid="{112FAED7-D339-4D91-BF49-8B7C6FF147A0}">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286" authorId="0" shapeId="0" xr:uid="{2B283DC0-770C-4E8A-AD97-73B148A2DD65}">
      <text>
        <r>
          <rPr>
            <b/>
            <sz val="9"/>
            <color indexed="81"/>
            <rFont val="Tahoma"/>
            <family val="2"/>
          </rPr>
          <t>Jorge Ismael Muñoz Rodriguez:</t>
        </r>
        <r>
          <rPr>
            <sz val="9"/>
            <color indexed="81"/>
            <rFont val="Tahoma"/>
            <family val="2"/>
          </rPr>
          <t xml:space="preserve">
(diario, mensual, bimestral, trimestral, semestral)</t>
        </r>
      </text>
    </comment>
    <comment ref="C1287" authorId="0" shapeId="0" xr:uid="{FD3076E7-5C03-40BF-82F7-9381BE102EB6}">
      <text>
        <r>
          <rPr>
            <b/>
            <sz val="9"/>
            <color indexed="81"/>
            <rFont val="Tahoma"/>
            <family val="2"/>
          </rPr>
          <t>Jorge Ismael Muñoz Rodriguez:</t>
        </r>
        <r>
          <rPr>
            <sz val="9"/>
            <color indexed="81"/>
            <rFont val="Tahoma"/>
            <family val="2"/>
          </rPr>
          <t xml:space="preserve">
Trazabilidad de la ejecución</t>
        </r>
      </text>
    </comment>
    <comment ref="C1289" authorId="0" shapeId="0" xr:uid="{AED327D5-F6B3-477D-ABF5-9581C17D216A}">
      <text>
        <r>
          <rPr>
            <b/>
            <sz val="9"/>
            <color indexed="81"/>
            <rFont val="Tahoma"/>
            <family val="2"/>
          </rPr>
          <t>Jorge Ismael Muñoz Rodriguez:</t>
        </r>
        <r>
          <rPr>
            <sz val="9"/>
            <color indexed="81"/>
            <rFont val="Tahoma"/>
            <family val="2"/>
          </rPr>
          <t xml:space="preserve">
Fuentes de información internas o externas
</t>
        </r>
      </text>
    </comment>
    <comment ref="D1289" authorId="0" shapeId="0" xr:uid="{8750A5EB-B97D-4DC8-A71B-88000C1DED53}">
      <text>
        <r>
          <rPr>
            <b/>
            <sz val="9"/>
            <color indexed="81"/>
            <rFont val="Tahoma"/>
            <family val="2"/>
          </rPr>
          <t>Jorge Ismael Muñoz Rodriguez:</t>
        </r>
        <r>
          <rPr>
            <sz val="9"/>
            <color indexed="81"/>
            <rFont val="Tahoma"/>
            <family val="2"/>
          </rPr>
          <t xml:space="preserve">
Formatos o registros internos formales</t>
        </r>
      </text>
    </comment>
    <comment ref="D1290" authorId="0" shapeId="0" xr:uid="{74AAC52A-2BC6-448F-99A6-2093B8D15EE7}">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291" authorId="0" shapeId="0" xr:uid="{E7D2BD65-3AB1-4D0F-BE96-D6ED5DDF154D}">
      <text>
        <r>
          <rPr>
            <b/>
            <sz val="9"/>
            <color indexed="81"/>
            <rFont val="Tahoma"/>
            <family val="2"/>
          </rPr>
          <t>Jorge Ismael Muñoz Rodriguez:</t>
        </r>
        <r>
          <rPr>
            <sz val="9"/>
            <color indexed="81"/>
            <rFont val="Tahoma"/>
            <family val="2"/>
          </rPr>
          <t xml:space="preserve">
Combinación de datos de fuentes 
internas y externas formales.</t>
        </r>
      </text>
    </comment>
    <comment ref="C1299" authorId="0" shapeId="0" xr:uid="{B62EE2E9-9974-4D2A-B3DF-DE7E487A97A6}">
      <text>
        <r>
          <rPr>
            <b/>
            <sz val="9"/>
            <color indexed="81"/>
            <rFont val="Tahoma"/>
          </rPr>
          <t>Jorge Ismael Muñoz Rodriguez:</t>
        </r>
        <r>
          <rPr>
            <sz val="9"/>
            <color indexed="81"/>
            <rFont val="Tahoma"/>
          </rPr>
          <t xml:space="preserve">
NOTA: En implementación no se tienen controles semiautomaticos</t>
        </r>
      </text>
    </comment>
    <comment ref="D1301" authorId="0" shapeId="0" xr:uid="{F1A3FBDB-56E2-4F98-9B62-A008EE6C4E4E}">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02" authorId="0" shapeId="0" xr:uid="{4FD2F8A1-AF17-41B7-B49F-FE60B16E594D}">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303" authorId="0" shapeId="0" xr:uid="{9E0064CE-793C-4C9F-A80E-FE838765DE82}">
      <text>
        <r>
          <rPr>
            <b/>
            <sz val="9"/>
            <color indexed="81"/>
            <rFont val="Tahoma"/>
            <family val="2"/>
          </rPr>
          <t>Jorge Ismael Muñoz Rodriguez:</t>
        </r>
        <r>
          <rPr>
            <sz val="9"/>
            <color indexed="81"/>
            <rFont val="Tahoma"/>
            <family val="2"/>
          </rPr>
          <t xml:space="preserve">
Políticas de operación, manuales o guías especificas</t>
        </r>
      </text>
    </comment>
    <comment ref="C1304" authorId="0" shapeId="0" xr:uid="{7244A281-BBA7-4F7F-B085-E0D5002FBFBC}">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305" authorId="0" shapeId="0" xr:uid="{DAD6FAE9-41C7-493A-B83E-1CE2AE4D1499}">
      <text>
        <r>
          <rPr>
            <b/>
            <sz val="9"/>
            <color indexed="81"/>
            <rFont val="Tahoma"/>
            <family val="2"/>
          </rPr>
          <t>Jorge Ismael Muñoz Rodriguez:</t>
        </r>
        <r>
          <rPr>
            <sz val="9"/>
            <color indexed="81"/>
            <rFont val="Tahoma"/>
            <family val="2"/>
          </rPr>
          <t xml:space="preserve">
(diario, mensual, bimestral, trimestral, semestral)</t>
        </r>
      </text>
    </comment>
    <comment ref="C1306" authorId="0" shapeId="0" xr:uid="{A1833F19-0C39-4575-81AE-FC72C9D16222}">
      <text>
        <r>
          <rPr>
            <b/>
            <sz val="9"/>
            <color indexed="81"/>
            <rFont val="Tahoma"/>
            <family val="2"/>
          </rPr>
          <t>Jorge Ismael Muñoz Rodriguez:</t>
        </r>
        <r>
          <rPr>
            <sz val="9"/>
            <color indexed="81"/>
            <rFont val="Tahoma"/>
            <family val="2"/>
          </rPr>
          <t xml:space="preserve">
Trazabilidad de la ejecución</t>
        </r>
      </text>
    </comment>
    <comment ref="C1308" authorId="0" shapeId="0" xr:uid="{03B5E3F6-4B16-4C4B-9E1C-70AE509CF272}">
      <text>
        <r>
          <rPr>
            <b/>
            <sz val="9"/>
            <color indexed="81"/>
            <rFont val="Tahoma"/>
            <family val="2"/>
          </rPr>
          <t>Jorge Ismael Muñoz Rodriguez:</t>
        </r>
        <r>
          <rPr>
            <sz val="9"/>
            <color indexed="81"/>
            <rFont val="Tahoma"/>
            <family val="2"/>
          </rPr>
          <t xml:space="preserve">
Fuentes de información internas o externas
</t>
        </r>
      </text>
    </comment>
    <comment ref="D1308" authorId="0" shapeId="0" xr:uid="{736FAD38-ED07-433E-B31F-7F8199944F3A}">
      <text>
        <r>
          <rPr>
            <b/>
            <sz val="9"/>
            <color indexed="81"/>
            <rFont val="Tahoma"/>
            <family val="2"/>
          </rPr>
          <t>Jorge Ismael Muñoz Rodriguez:</t>
        </r>
        <r>
          <rPr>
            <sz val="9"/>
            <color indexed="81"/>
            <rFont val="Tahoma"/>
            <family val="2"/>
          </rPr>
          <t xml:space="preserve">
Formatos o registros internos formales</t>
        </r>
      </text>
    </comment>
    <comment ref="D1309" authorId="0" shapeId="0" xr:uid="{C2FCAF1B-F44E-4E89-B995-072FFD36384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310" authorId="0" shapeId="0" xr:uid="{3982BB89-267A-464E-8207-C0B92BE8D14A}">
      <text>
        <r>
          <rPr>
            <b/>
            <sz val="9"/>
            <color indexed="81"/>
            <rFont val="Tahoma"/>
            <family val="2"/>
          </rPr>
          <t>Jorge Ismael Muñoz Rodriguez:</t>
        </r>
        <r>
          <rPr>
            <sz val="9"/>
            <color indexed="81"/>
            <rFont val="Tahoma"/>
            <family val="2"/>
          </rPr>
          <t xml:space="preserve">
Combinación de datos de fuentes 
internas y externas formales.</t>
        </r>
      </text>
    </comment>
    <comment ref="C1320" authorId="0" shapeId="0" xr:uid="{9E106564-B5D1-4147-9D59-B67ECF70ADE7}">
      <text>
        <r>
          <rPr>
            <b/>
            <sz val="9"/>
            <color indexed="81"/>
            <rFont val="Tahoma"/>
          </rPr>
          <t>Jorge Ismael Muñoz Rodriguez:</t>
        </r>
        <r>
          <rPr>
            <sz val="9"/>
            <color indexed="81"/>
            <rFont val="Tahoma"/>
          </rPr>
          <t xml:space="preserve">
NOTA: En implementación no se tienen controles semiautomaticos</t>
        </r>
      </text>
    </comment>
    <comment ref="D1322" authorId="0" shapeId="0" xr:uid="{3B80672E-9252-4D63-B0B4-9C658E57A026}">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23" authorId="0" shapeId="0" xr:uid="{88B36BD2-3111-4F07-B4BB-36D707F950D4}">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324" authorId="0" shapeId="0" xr:uid="{60D95029-8FA6-4AE3-90C2-C84B67DEA279}">
      <text>
        <r>
          <rPr>
            <b/>
            <sz val="9"/>
            <color indexed="81"/>
            <rFont val="Tahoma"/>
            <family val="2"/>
          </rPr>
          <t>Jorge Ismael Muñoz Rodriguez:</t>
        </r>
        <r>
          <rPr>
            <sz val="9"/>
            <color indexed="81"/>
            <rFont val="Tahoma"/>
            <family val="2"/>
          </rPr>
          <t xml:space="preserve">
Políticas de operación, manuales o guías especificas</t>
        </r>
      </text>
    </comment>
    <comment ref="C1325" authorId="0" shapeId="0" xr:uid="{FD4134BB-1933-4B57-B878-EBA297900139}">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326" authorId="0" shapeId="0" xr:uid="{7EE895E2-F322-4091-A59D-E6240BC16CEB}">
      <text>
        <r>
          <rPr>
            <b/>
            <sz val="9"/>
            <color indexed="81"/>
            <rFont val="Tahoma"/>
            <family val="2"/>
          </rPr>
          <t>Jorge Ismael Muñoz Rodriguez:</t>
        </r>
        <r>
          <rPr>
            <sz val="9"/>
            <color indexed="81"/>
            <rFont val="Tahoma"/>
            <family val="2"/>
          </rPr>
          <t xml:space="preserve">
(diario, mensual, bimestral, trimestral, semestral)</t>
        </r>
      </text>
    </comment>
    <comment ref="C1327" authorId="0" shapeId="0" xr:uid="{C0BC7E1C-9F89-474F-8D66-980550E9313C}">
      <text>
        <r>
          <rPr>
            <b/>
            <sz val="9"/>
            <color indexed="81"/>
            <rFont val="Tahoma"/>
            <family val="2"/>
          </rPr>
          <t>Jorge Ismael Muñoz Rodriguez:</t>
        </r>
        <r>
          <rPr>
            <sz val="9"/>
            <color indexed="81"/>
            <rFont val="Tahoma"/>
            <family val="2"/>
          </rPr>
          <t xml:space="preserve">
Trazabilidad de la ejecución</t>
        </r>
      </text>
    </comment>
    <comment ref="C1329" authorId="0" shapeId="0" xr:uid="{97E48262-77F0-4403-BEA4-D23FF3B39653}">
      <text>
        <r>
          <rPr>
            <b/>
            <sz val="9"/>
            <color indexed="81"/>
            <rFont val="Tahoma"/>
            <family val="2"/>
          </rPr>
          <t>Jorge Ismael Muñoz Rodriguez:</t>
        </r>
        <r>
          <rPr>
            <sz val="9"/>
            <color indexed="81"/>
            <rFont val="Tahoma"/>
            <family val="2"/>
          </rPr>
          <t xml:space="preserve">
Fuentes de información internas o externas
</t>
        </r>
      </text>
    </comment>
    <comment ref="D1329" authorId="0" shapeId="0" xr:uid="{769FFD29-2E4A-4339-BA37-A3FA415862B1}">
      <text>
        <r>
          <rPr>
            <b/>
            <sz val="9"/>
            <color indexed="81"/>
            <rFont val="Tahoma"/>
            <family val="2"/>
          </rPr>
          <t>Jorge Ismael Muñoz Rodriguez:</t>
        </r>
        <r>
          <rPr>
            <sz val="9"/>
            <color indexed="81"/>
            <rFont val="Tahoma"/>
            <family val="2"/>
          </rPr>
          <t xml:space="preserve">
Formatos o registros internos formales</t>
        </r>
      </text>
    </comment>
    <comment ref="D1330" authorId="0" shapeId="0" xr:uid="{3C4A446D-E48B-4E30-A53C-F078BCBC4290}">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331" authorId="0" shapeId="0" xr:uid="{7712F04B-66A2-41FD-A8B5-DB0954120347}">
      <text>
        <r>
          <rPr>
            <b/>
            <sz val="9"/>
            <color indexed="81"/>
            <rFont val="Tahoma"/>
            <family val="2"/>
          </rPr>
          <t>Jorge Ismael Muñoz Rodriguez:</t>
        </r>
        <r>
          <rPr>
            <sz val="9"/>
            <color indexed="81"/>
            <rFont val="Tahoma"/>
            <family val="2"/>
          </rPr>
          <t xml:space="preserve">
Combinación de datos de fuentes 
internas y externas formales.</t>
        </r>
      </text>
    </comment>
    <comment ref="C1339" authorId="0" shapeId="0" xr:uid="{14AE5359-5FC7-4BF1-996E-F064C0B1097F}">
      <text>
        <r>
          <rPr>
            <b/>
            <sz val="9"/>
            <color indexed="81"/>
            <rFont val="Tahoma"/>
          </rPr>
          <t>Jorge Ismael Muñoz Rodriguez:</t>
        </r>
        <r>
          <rPr>
            <sz val="9"/>
            <color indexed="81"/>
            <rFont val="Tahoma"/>
          </rPr>
          <t xml:space="preserve">
NOTA: En implementación no se tienen controles semiautomaticos</t>
        </r>
      </text>
    </comment>
    <comment ref="D1341" authorId="0" shapeId="0" xr:uid="{6FBC1E8B-6C6F-42A3-AA40-0A3847402D88}">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42" authorId="0" shapeId="0" xr:uid="{A568D7F6-E9A1-4F14-BF57-EAF553126BD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343" authorId="0" shapeId="0" xr:uid="{73FA4235-88E6-4D07-8DA9-5C3D95595BB0}">
      <text>
        <r>
          <rPr>
            <b/>
            <sz val="9"/>
            <color indexed="81"/>
            <rFont val="Tahoma"/>
            <family val="2"/>
          </rPr>
          <t>Jorge Ismael Muñoz Rodriguez:</t>
        </r>
        <r>
          <rPr>
            <sz val="9"/>
            <color indexed="81"/>
            <rFont val="Tahoma"/>
            <family val="2"/>
          </rPr>
          <t xml:space="preserve">
Políticas de operación, manuales o guías especificas</t>
        </r>
      </text>
    </comment>
    <comment ref="C1344" authorId="0" shapeId="0" xr:uid="{EC0823C9-FB80-4918-967A-7ABF7C6214C4}">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345" authorId="0" shapeId="0" xr:uid="{E308FE08-8362-4D6D-81F9-AC13BE9A7318}">
      <text>
        <r>
          <rPr>
            <b/>
            <sz val="9"/>
            <color indexed="81"/>
            <rFont val="Tahoma"/>
            <family val="2"/>
          </rPr>
          <t>Jorge Ismael Muñoz Rodriguez:</t>
        </r>
        <r>
          <rPr>
            <sz val="9"/>
            <color indexed="81"/>
            <rFont val="Tahoma"/>
            <family val="2"/>
          </rPr>
          <t xml:space="preserve">
(diario, mensual, bimestral, trimestral, semestral)</t>
        </r>
      </text>
    </comment>
    <comment ref="C1346" authorId="0" shapeId="0" xr:uid="{0E58AB63-F341-44CD-84F6-5881D9196AD4}">
      <text>
        <r>
          <rPr>
            <b/>
            <sz val="9"/>
            <color indexed="81"/>
            <rFont val="Tahoma"/>
            <family val="2"/>
          </rPr>
          <t>Jorge Ismael Muñoz Rodriguez:</t>
        </r>
        <r>
          <rPr>
            <sz val="9"/>
            <color indexed="81"/>
            <rFont val="Tahoma"/>
            <family val="2"/>
          </rPr>
          <t xml:space="preserve">
Trazabilidad de la ejecución</t>
        </r>
      </text>
    </comment>
    <comment ref="C1348" authorId="0" shapeId="0" xr:uid="{B409C13E-C498-4FD1-B96A-D85AA013AD8B}">
      <text>
        <r>
          <rPr>
            <b/>
            <sz val="9"/>
            <color indexed="81"/>
            <rFont val="Tahoma"/>
            <family val="2"/>
          </rPr>
          <t>Jorge Ismael Muñoz Rodriguez:</t>
        </r>
        <r>
          <rPr>
            <sz val="9"/>
            <color indexed="81"/>
            <rFont val="Tahoma"/>
            <family val="2"/>
          </rPr>
          <t xml:space="preserve">
Fuentes de información internas o externas
</t>
        </r>
      </text>
    </comment>
    <comment ref="D1348" authorId="0" shapeId="0" xr:uid="{6B850462-8F0D-444E-BC7B-0FF4C2F9B280}">
      <text>
        <r>
          <rPr>
            <b/>
            <sz val="9"/>
            <color indexed="81"/>
            <rFont val="Tahoma"/>
            <family val="2"/>
          </rPr>
          <t>Jorge Ismael Muñoz Rodriguez:</t>
        </r>
        <r>
          <rPr>
            <sz val="9"/>
            <color indexed="81"/>
            <rFont val="Tahoma"/>
            <family val="2"/>
          </rPr>
          <t xml:space="preserve">
Formatos o registros internos formales</t>
        </r>
      </text>
    </comment>
    <comment ref="D1349" authorId="0" shapeId="0" xr:uid="{33786F74-B9AD-4C2C-9CDC-C46613EA9B4A}">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350" authorId="0" shapeId="0" xr:uid="{D3EF7BFE-B7E6-4960-B43D-6D496D03737C}">
      <text>
        <r>
          <rPr>
            <b/>
            <sz val="9"/>
            <color indexed="81"/>
            <rFont val="Tahoma"/>
            <family val="2"/>
          </rPr>
          <t>Jorge Ismael Muñoz Rodriguez:</t>
        </r>
        <r>
          <rPr>
            <sz val="9"/>
            <color indexed="81"/>
            <rFont val="Tahoma"/>
            <family val="2"/>
          </rPr>
          <t xml:space="preserve">
Combinación de datos de fuentes 
internas y externas formales.</t>
        </r>
      </text>
    </comment>
    <comment ref="C1358" authorId="0" shapeId="0" xr:uid="{6B8825B2-1AE3-4E3A-B02A-B1B111F3A85D}">
      <text>
        <r>
          <rPr>
            <b/>
            <sz val="9"/>
            <color indexed="81"/>
            <rFont val="Tahoma"/>
          </rPr>
          <t>Jorge Ismael Muñoz Rodriguez:</t>
        </r>
        <r>
          <rPr>
            <sz val="9"/>
            <color indexed="81"/>
            <rFont val="Tahoma"/>
          </rPr>
          <t xml:space="preserve">
NOTA: En implementación no se tienen controles semiautomaticos</t>
        </r>
      </text>
    </comment>
    <comment ref="D1360" authorId="0" shapeId="0" xr:uid="{17313204-20E7-46CB-BF15-A32BA3AC4DB4}">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61" authorId="0" shapeId="0" xr:uid="{C7512AC2-B41F-4653-A2DB-E1121596C7FE}">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362" authorId="0" shapeId="0" xr:uid="{B27D4BF3-CA27-4E4C-BD7D-3BC5245E97B1}">
      <text>
        <r>
          <rPr>
            <b/>
            <sz val="9"/>
            <color indexed="81"/>
            <rFont val="Tahoma"/>
            <family val="2"/>
          </rPr>
          <t>Jorge Ismael Muñoz Rodriguez:</t>
        </r>
        <r>
          <rPr>
            <sz val="9"/>
            <color indexed="81"/>
            <rFont val="Tahoma"/>
            <family val="2"/>
          </rPr>
          <t xml:space="preserve">
Políticas de operación, manuales o guías especificas</t>
        </r>
      </text>
    </comment>
    <comment ref="C1363" authorId="0" shapeId="0" xr:uid="{FA339E2E-ADB4-45FA-B84C-1661DAD0FEE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364" authorId="0" shapeId="0" xr:uid="{A7DB8C06-2213-4229-A586-9E2180A06C8C}">
      <text>
        <r>
          <rPr>
            <b/>
            <sz val="9"/>
            <color indexed="81"/>
            <rFont val="Tahoma"/>
            <family val="2"/>
          </rPr>
          <t>Jorge Ismael Muñoz Rodriguez:</t>
        </r>
        <r>
          <rPr>
            <sz val="9"/>
            <color indexed="81"/>
            <rFont val="Tahoma"/>
            <family val="2"/>
          </rPr>
          <t xml:space="preserve">
(diario, mensual, bimestral, trimestral, semestral)</t>
        </r>
      </text>
    </comment>
    <comment ref="C1365" authorId="0" shapeId="0" xr:uid="{99B40E7B-6023-4C24-85C6-C63EB3927D6D}">
      <text>
        <r>
          <rPr>
            <b/>
            <sz val="9"/>
            <color indexed="81"/>
            <rFont val="Tahoma"/>
            <family val="2"/>
          </rPr>
          <t>Jorge Ismael Muñoz Rodriguez:</t>
        </r>
        <r>
          <rPr>
            <sz val="9"/>
            <color indexed="81"/>
            <rFont val="Tahoma"/>
            <family val="2"/>
          </rPr>
          <t xml:space="preserve">
Trazabilidad de la ejecución</t>
        </r>
      </text>
    </comment>
    <comment ref="C1367" authorId="0" shapeId="0" xr:uid="{22A3C630-4DF3-4928-AB54-4518C570C27E}">
      <text>
        <r>
          <rPr>
            <b/>
            <sz val="9"/>
            <color indexed="81"/>
            <rFont val="Tahoma"/>
            <family val="2"/>
          </rPr>
          <t>Jorge Ismael Muñoz Rodriguez:</t>
        </r>
        <r>
          <rPr>
            <sz val="9"/>
            <color indexed="81"/>
            <rFont val="Tahoma"/>
            <family val="2"/>
          </rPr>
          <t xml:space="preserve">
Fuentes de información internas o externas
</t>
        </r>
      </text>
    </comment>
    <comment ref="D1367" authorId="0" shapeId="0" xr:uid="{3BEF1BF6-31F9-4793-BF62-AC1B90804801}">
      <text>
        <r>
          <rPr>
            <b/>
            <sz val="9"/>
            <color indexed="81"/>
            <rFont val="Tahoma"/>
            <family val="2"/>
          </rPr>
          <t>Jorge Ismael Muñoz Rodriguez:</t>
        </r>
        <r>
          <rPr>
            <sz val="9"/>
            <color indexed="81"/>
            <rFont val="Tahoma"/>
            <family val="2"/>
          </rPr>
          <t xml:space="preserve">
Formatos o registros internos formales</t>
        </r>
      </text>
    </comment>
    <comment ref="D1368" authorId="0" shapeId="0" xr:uid="{2C6761BF-46E7-498F-8061-C325E09C70AB}">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369" authorId="0" shapeId="0" xr:uid="{35EE0D3A-739D-4B69-85BA-CABD57EBECA5}">
      <text>
        <r>
          <rPr>
            <b/>
            <sz val="9"/>
            <color indexed="81"/>
            <rFont val="Tahoma"/>
            <family val="2"/>
          </rPr>
          <t>Jorge Ismael Muñoz Rodriguez:</t>
        </r>
        <r>
          <rPr>
            <sz val="9"/>
            <color indexed="81"/>
            <rFont val="Tahoma"/>
            <family val="2"/>
          </rPr>
          <t xml:space="preserve">
Combinación de datos de fuentes 
internas y externas formales.</t>
        </r>
      </text>
    </comment>
    <comment ref="C1377" authorId="0" shapeId="0" xr:uid="{595E52E3-78E8-4E2D-BD6B-0226097956DE}">
      <text>
        <r>
          <rPr>
            <b/>
            <sz val="9"/>
            <color indexed="81"/>
            <rFont val="Tahoma"/>
          </rPr>
          <t>Jorge Ismael Muñoz Rodriguez:</t>
        </r>
        <r>
          <rPr>
            <sz val="9"/>
            <color indexed="81"/>
            <rFont val="Tahoma"/>
          </rPr>
          <t xml:space="preserve">
NOTA: En implementación no se tienen controles semiautomaticos</t>
        </r>
      </text>
    </comment>
    <comment ref="D1379" authorId="0" shapeId="0" xr:uid="{19F0B71F-1D10-494D-9D97-F5FC95D1E685}">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380" authorId="0" shapeId="0" xr:uid="{4F88B713-8E56-4364-9B4B-6F1B849DFAD5}">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381" authorId="0" shapeId="0" xr:uid="{7E348FD8-7B4C-402D-891D-2FB3F5306C41}">
      <text>
        <r>
          <rPr>
            <b/>
            <sz val="9"/>
            <color indexed="81"/>
            <rFont val="Tahoma"/>
            <family val="2"/>
          </rPr>
          <t>Jorge Ismael Muñoz Rodriguez:</t>
        </r>
        <r>
          <rPr>
            <sz val="9"/>
            <color indexed="81"/>
            <rFont val="Tahoma"/>
            <family val="2"/>
          </rPr>
          <t xml:space="preserve">
Políticas de operación, manuales o guías especificas</t>
        </r>
      </text>
    </comment>
    <comment ref="C1382" authorId="0" shapeId="0" xr:uid="{6D07455A-E148-408D-94FF-166BF7261ECA}">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383" authorId="0" shapeId="0" xr:uid="{7024FFE7-7A34-4B10-BBC7-B1076045A20A}">
      <text>
        <r>
          <rPr>
            <b/>
            <sz val="9"/>
            <color indexed="81"/>
            <rFont val="Tahoma"/>
            <family val="2"/>
          </rPr>
          <t>Jorge Ismael Muñoz Rodriguez:</t>
        </r>
        <r>
          <rPr>
            <sz val="9"/>
            <color indexed="81"/>
            <rFont val="Tahoma"/>
            <family val="2"/>
          </rPr>
          <t xml:space="preserve">
(diario, mensual, bimestral, trimestral, semestral)</t>
        </r>
      </text>
    </comment>
    <comment ref="C1384" authorId="0" shapeId="0" xr:uid="{5AF41138-24C6-463C-898B-C83B1B2C765D}">
      <text>
        <r>
          <rPr>
            <b/>
            <sz val="9"/>
            <color indexed="81"/>
            <rFont val="Tahoma"/>
            <family val="2"/>
          </rPr>
          <t>Jorge Ismael Muñoz Rodriguez:</t>
        </r>
        <r>
          <rPr>
            <sz val="9"/>
            <color indexed="81"/>
            <rFont val="Tahoma"/>
            <family val="2"/>
          </rPr>
          <t xml:space="preserve">
Trazabilidad de la ejecución</t>
        </r>
      </text>
    </comment>
    <comment ref="C1386" authorId="0" shapeId="0" xr:uid="{621B22A4-6649-48F2-9176-67C81DEAC5E6}">
      <text>
        <r>
          <rPr>
            <b/>
            <sz val="9"/>
            <color indexed="81"/>
            <rFont val="Tahoma"/>
            <family val="2"/>
          </rPr>
          <t>Jorge Ismael Muñoz Rodriguez:</t>
        </r>
        <r>
          <rPr>
            <sz val="9"/>
            <color indexed="81"/>
            <rFont val="Tahoma"/>
            <family val="2"/>
          </rPr>
          <t xml:space="preserve">
Fuentes de información internas o externas
</t>
        </r>
      </text>
    </comment>
    <comment ref="D1386" authorId="0" shapeId="0" xr:uid="{4F2EA3A8-083B-4B6C-8DBB-2263FC4A19EA}">
      <text>
        <r>
          <rPr>
            <b/>
            <sz val="9"/>
            <color indexed="81"/>
            <rFont val="Tahoma"/>
            <family val="2"/>
          </rPr>
          <t>Jorge Ismael Muñoz Rodriguez:</t>
        </r>
        <r>
          <rPr>
            <sz val="9"/>
            <color indexed="81"/>
            <rFont val="Tahoma"/>
            <family val="2"/>
          </rPr>
          <t xml:space="preserve">
Formatos o registros internos formales</t>
        </r>
      </text>
    </comment>
    <comment ref="D1387" authorId="0" shapeId="0" xr:uid="{F11A6425-F641-473F-B8D8-20E26A2FCBF2}">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388" authorId="0" shapeId="0" xr:uid="{09E6986D-9019-4811-9685-D5FB91A8D3D4}">
      <text>
        <r>
          <rPr>
            <b/>
            <sz val="9"/>
            <color indexed="81"/>
            <rFont val="Tahoma"/>
            <family val="2"/>
          </rPr>
          <t>Jorge Ismael Muñoz Rodriguez:</t>
        </r>
        <r>
          <rPr>
            <sz val="9"/>
            <color indexed="81"/>
            <rFont val="Tahoma"/>
            <family val="2"/>
          </rPr>
          <t xml:space="preserve">
Combinación de datos de fuentes 
internas y externas formales.</t>
        </r>
      </text>
    </comment>
    <comment ref="C1398" authorId="0" shapeId="0" xr:uid="{9B3D4ED4-C20F-446D-9413-302CE2A666ED}">
      <text>
        <r>
          <rPr>
            <b/>
            <sz val="9"/>
            <color indexed="81"/>
            <rFont val="Tahoma"/>
          </rPr>
          <t>Jorge Ismael Muñoz Rodriguez:</t>
        </r>
        <r>
          <rPr>
            <sz val="9"/>
            <color indexed="81"/>
            <rFont val="Tahoma"/>
          </rPr>
          <t xml:space="preserve">
NOTA: En implementación no se tienen controles semiautomaticos</t>
        </r>
      </text>
    </comment>
    <comment ref="D1400" authorId="0" shapeId="0" xr:uid="{B8106744-6185-4FDF-A59A-2FAD6D382A15}">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401" authorId="0" shapeId="0" xr:uid="{2FB801D6-D01B-4786-8F00-6CAA6FE2B0CC}">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402" authorId="0" shapeId="0" xr:uid="{4F5DC2DF-A049-4BDB-82B7-69F67867A0FA}">
      <text>
        <r>
          <rPr>
            <b/>
            <sz val="9"/>
            <color indexed="81"/>
            <rFont val="Tahoma"/>
            <family val="2"/>
          </rPr>
          <t>Jorge Ismael Muñoz Rodriguez:</t>
        </r>
        <r>
          <rPr>
            <sz val="9"/>
            <color indexed="81"/>
            <rFont val="Tahoma"/>
            <family val="2"/>
          </rPr>
          <t xml:space="preserve">
Políticas de operación, manuales o guías especificas</t>
        </r>
      </text>
    </comment>
    <comment ref="C1403" authorId="0" shapeId="0" xr:uid="{7347E62C-997D-4E8C-93C7-E57F14639985}">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404" authorId="0" shapeId="0" xr:uid="{50A3D62D-FA22-4179-8CDD-E5A386710176}">
      <text>
        <r>
          <rPr>
            <b/>
            <sz val="9"/>
            <color indexed="81"/>
            <rFont val="Tahoma"/>
            <family val="2"/>
          </rPr>
          <t>Jorge Ismael Muñoz Rodriguez:</t>
        </r>
        <r>
          <rPr>
            <sz val="9"/>
            <color indexed="81"/>
            <rFont val="Tahoma"/>
            <family val="2"/>
          </rPr>
          <t xml:space="preserve">
(diario, mensual, bimestral, trimestral, semestral)</t>
        </r>
      </text>
    </comment>
    <comment ref="C1405" authorId="0" shapeId="0" xr:uid="{FEBD8AA2-6A8A-465E-8104-0356C32F13A9}">
      <text>
        <r>
          <rPr>
            <b/>
            <sz val="9"/>
            <color indexed="81"/>
            <rFont val="Tahoma"/>
            <family val="2"/>
          </rPr>
          <t>Jorge Ismael Muñoz Rodriguez:</t>
        </r>
        <r>
          <rPr>
            <sz val="9"/>
            <color indexed="81"/>
            <rFont val="Tahoma"/>
            <family val="2"/>
          </rPr>
          <t xml:space="preserve">
Trazabilidad de la ejecución</t>
        </r>
      </text>
    </comment>
    <comment ref="C1407" authorId="0" shapeId="0" xr:uid="{B3C62E52-92D7-4793-B135-177D42DC6778}">
      <text>
        <r>
          <rPr>
            <b/>
            <sz val="9"/>
            <color indexed="81"/>
            <rFont val="Tahoma"/>
            <family val="2"/>
          </rPr>
          <t>Jorge Ismael Muñoz Rodriguez:</t>
        </r>
        <r>
          <rPr>
            <sz val="9"/>
            <color indexed="81"/>
            <rFont val="Tahoma"/>
            <family val="2"/>
          </rPr>
          <t xml:space="preserve">
Fuentes de información internas o externas
</t>
        </r>
      </text>
    </comment>
    <comment ref="D1407" authorId="0" shapeId="0" xr:uid="{3B3AD0C4-42C1-4F5A-B13D-30B701575769}">
      <text>
        <r>
          <rPr>
            <b/>
            <sz val="9"/>
            <color indexed="81"/>
            <rFont val="Tahoma"/>
            <family val="2"/>
          </rPr>
          <t>Jorge Ismael Muñoz Rodriguez:</t>
        </r>
        <r>
          <rPr>
            <sz val="9"/>
            <color indexed="81"/>
            <rFont val="Tahoma"/>
            <family val="2"/>
          </rPr>
          <t xml:space="preserve">
Formatos o registros internos formales</t>
        </r>
      </text>
    </comment>
    <comment ref="D1408" authorId="0" shapeId="0" xr:uid="{D9C76A07-B556-4CD1-8771-1EBF3FB39436}">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409" authorId="0" shapeId="0" xr:uid="{9AA7E76C-3ED6-4DBA-9C6F-363DA48AA2D8}">
      <text>
        <r>
          <rPr>
            <b/>
            <sz val="9"/>
            <color indexed="81"/>
            <rFont val="Tahoma"/>
            <family val="2"/>
          </rPr>
          <t>Jorge Ismael Muñoz Rodriguez:</t>
        </r>
        <r>
          <rPr>
            <sz val="9"/>
            <color indexed="81"/>
            <rFont val="Tahoma"/>
            <family val="2"/>
          </rPr>
          <t xml:space="preserve">
Combinación de datos de fuentes 
internas y externas formales.</t>
        </r>
      </text>
    </comment>
    <comment ref="C1417" authorId="0" shapeId="0" xr:uid="{94D9773A-C589-4D43-B53B-796333FE3108}">
      <text>
        <r>
          <rPr>
            <b/>
            <sz val="9"/>
            <color indexed="81"/>
            <rFont val="Tahoma"/>
          </rPr>
          <t>Jorge Ismael Muñoz Rodriguez:</t>
        </r>
        <r>
          <rPr>
            <sz val="9"/>
            <color indexed="81"/>
            <rFont val="Tahoma"/>
          </rPr>
          <t xml:space="preserve">
NOTA: En implementación no se tienen controles semiautomaticos</t>
        </r>
      </text>
    </comment>
    <comment ref="D1419" authorId="0" shapeId="0" xr:uid="{90680FBC-C78C-4221-858A-2FE82404B4C0}">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420" authorId="0" shapeId="0" xr:uid="{702AF7E0-22F4-4B6A-A3BF-48F0A9E8AD29}">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421" authorId="0" shapeId="0" xr:uid="{AF838FFF-62E1-4F18-BCA7-3DE212DB5783}">
      <text>
        <r>
          <rPr>
            <b/>
            <sz val="9"/>
            <color indexed="81"/>
            <rFont val="Tahoma"/>
            <family val="2"/>
          </rPr>
          <t>Jorge Ismael Muñoz Rodriguez:</t>
        </r>
        <r>
          <rPr>
            <sz val="9"/>
            <color indexed="81"/>
            <rFont val="Tahoma"/>
            <family val="2"/>
          </rPr>
          <t xml:space="preserve">
Políticas de operación, manuales o guías especificas</t>
        </r>
      </text>
    </comment>
    <comment ref="C1422" authorId="0" shapeId="0" xr:uid="{50E8DC77-C01F-43B2-A876-63EA5D67E7A1}">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423" authorId="0" shapeId="0" xr:uid="{9521401B-E7D0-4037-9956-00B886B65E17}">
      <text>
        <r>
          <rPr>
            <b/>
            <sz val="9"/>
            <color indexed="81"/>
            <rFont val="Tahoma"/>
            <family val="2"/>
          </rPr>
          <t>Jorge Ismael Muñoz Rodriguez:</t>
        </r>
        <r>
          <rPr>
            <sz val="9"/>
            <color indexed="81"/>
            <rFont val="Tahoma"/>
            <family val="2"/>
          </rPr>
          <t xml:space="preserve">
(diario, mensual, bimestral, trimestral, semestral)</t>
        </r>
      </text>
    </comment>
    <comment ref="C1424" authorId="0" shapeId="0" xr:uid="{259F40A4-1AB5-430D-88D1-16D69C1CF15A}">
      <text>
        <r>
          <rPr>
            <b/>
            <sz val="9"/>
            <color indexed="81"/>
            <rFont val="Tahoma"/>
            <family val="2"/>
          </rPr>
          <t>Jorge Ismael Muñoz Rodriguez:</t>
        </r>
        <r>
          <rPr>
            <sz val="9"/>
            <color indexed="81"/>
            <rFont val="Tahoma"/>
            <family val="2"/>
          </rPr>
          <t xml:space="preserve">
Trazabilidad de la ejecución</t>
        </r>
      </text>
    </comment>
    <comment ref="C1426" authorId="0" shapeId="0" xr:uid="{C547C403-B099-4E31-9942-1F2419D585FF}">
      <text>
        <r>
          <rPr>
            <b/>
            <sz val="9"/>
            <color indexed="81"/>
            <rFont val="Tahoma"/>
            <family val="2"/>
          </rPr>
          <t>Jorge Ismael Muñoz Rodriguez:</t>
        </r>
        <r>
          <rPr>
            <sz val="9"/>
            <color indexed="81"/>
            <rFont val="Tahoma"/>
            <family val="2"/>
          </rPr>
          <t xml:space="preserve">
Fuentes de información internas o externas
</t>
        </r>
      </text>
    </comment>
    <comment ref="D1426" authorId="0" shapeId="0" xr:uid="{91B4515F-5704-4023-BB23-398C1A9B7214}">
      <text>
        <r>
          <rPr>
            <b/>
            <sz val="9"/>
            <color indexed="81"/>
            <rFont val="Tahoma"/>
            <family val="2"/>
          </rPr>
          <t>Jorge Ismael Muñoz Rodriguez:</t>
        </r>
        <r>
          <rPr>
            <sz val="9"/>
            <color indexed="81"/>
            <rFont val="Tahoma"/>
            <family val="2"/>
          </rPr>
          <t xml:space="preserve">
Formatos o registros internos formales</t>
        </r>
      </text>
    </comment>
    <comment ref="D1427" authorId="0" shapeId="0" xr:uid="{BC149155-BA16-4BAC-9709-5705345FF625}">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428" authorId="0" shapeId="0" xr:uid="{7972C63A-382D-4841-841D-A91DC33EF79B}">
      <text>
        <r>
          <rPr>
            <b/>
            <sz val="9"/>
            <color indexed="81"/>
            <rFont val="Tahoma"/>
            <family val="2"/>
          </rPr>
          <t>Jorge Ismael Muñoz Rodriguez:</t>
        </r>
        <r>
          <rPr>
            <sz val="9"/>
            <color indexed="81"/>
            <rFont val="Tahoma"/>
            <family val="2"/>
          </rPr>
          <t xml:space="preserve">
Combinación de datos de fuentes 
internas y externas formales.</t>
        </r>
      </text>
    </comment>
    <comment ref="C1436" authorId="0" shapeId="0" xr:uid="{3875132B-5867-44E8-A803-D4FEDB2E5FD3}">
      <text>
        <r>
          <rPr>
            <b/>
            <sz val="9"/>
            <color indexed="81"/>
            <rFont val="Tahoma"/>
          </rPr>
          <t>Jorge Ismael Muñoz Rodriguez:</t>
        </r>
        <r>
          <rPr>
            <sz val="9"/>
            <color indexed="81"/>
            <rFont val="Tahoma"/>
          </rPr>
          <t xml:space="preserve">
NOTA: En implementación no se tienen controles semiautomaticos</t>
        </r>
      </text>
    </comment>
    <comment ref="D1438" authorId="0" shapeId="0" xr:uid="{9F34E60F-1843-415E-85B8-23838B9A467E}">
      <text>
        <r>
          <rPr>
            <b/>
            <sz val="9"/>
            <color indexed="81"/>
            <rFont val="Tahoma"/>
            <family val="2"/>
          </rPr>
          <t>Jorge Ismael Muñoz Rodriguez:</t>
        </r>
        <r>
          <rPr>
            <sz val="9"/>
            <color indexed="81"/>
            <rFont val="Tahoma"/>
            <family val="2"/>
          </rPr>
          <t xml:space="preserve">
basados en la estructura del Modelo de operación por procesos, despliegue de cada proceso, sus procedimientos y esquemas asociados, que se encuentren documentados</t>
        </r>
      </text>
    </comment>
    <comment ref="D1439" authorId="0" shapeId="0" xr:uid="{8697FEDD-ACC7-48A6-B480-73F7E00BAA03}">
      <text>
        <r>
          <rPr>
            <b/>
            <sz val="9"/>
            <color indexed="81"/>
            <rFont val="Tahoma"/>
            <family val="2"/>
          </rPr>
          <t>Jorge Ismael Muñoz Rodriguez:</t>
        </r>
        <r>
          <rPr>
            <sz val="9"/>
            <color indexed="81"/>
            <rFont val="Tahoma"/>
            <family val="2"/>
          </rPr>
          <t xml:space="preserve">
Sistemas de información de apoyo a la ejecución del control (si existen)</t>
        </r>
      </text>
    </comment>
    <comment ref="D1440" authorId="0" shapeId="0" xr:uid="{6AB37B39-CB1C-4974-A2E3-988FA1D10AEB}">
      <text>
        <r>
          <rPr>
            <b/>
            <sz val="9"/>
            <color indexed="81"/>
            <rFont val="Tahoma"/>
            <family val="2"/>
          </rPr>
          <t>Jorge Ismael Muñoz Rodriguez:</t>
        </r>
        <r>
          <rPr>
            <sz val="9"/>
            <color indexed="81"/>
            <rFont val="Tahoma"/>
            <family val="2"/>
          </rPr>
          <t xml:space="preserve">
Políticas de operación, manuales o guías especificas</t>
        </r>
      </text>
    </comment>
    <comment ref="C1441" authorId="0" shapeId="0" xr:uid="{E1C8D8DC-ACAB-4068-8AFA-0AA4517FD99D}">
      <text>
        <r>
          <rPr>
            <b/>
            <sz val="9"/>
            <color indexed="81"/>
            <rFont val="Tahoma"/>
            <family val="2"/>
          </rPr>
          <t>Jorge Ismael Muñoz Rodriguez:</t>
        </r>
        <r>
          <rPr>
            <sz val="9"/>
            <color indexed="81"/>
            <rFont val="Tahoma"/>
            <family val="2"/>
          </rPr>
          <t xml:space="preserve">
La oportunidad en que se ejecuta el control debe ayudar a prevenir la mitigación del riesgo o a detectar la materialización del riesgo de manera oportuna</t>
        </r>
      </text>
    </comment>
    <comment ref="D1442" authorId="0" shapeId="0" xr:uid="{85CEC216-F499-4703-9962-CD00C3B17DCA}">
      <text>
        <r>
          <rPr>
            <b/>
            <sz val="9"/>
            <color indexed="81"/>
            <rFont val="Tahoma"/>
            <family val="2"/>
          </rPr>
          <t>Jorge Ismael Muñoz Rodriguez:</t>
        </r>
        <r>
          <rPr>
            <sz val="9"/>
            <color indexed="81"/>
            <rFont val="Tahoma"/>
            <family val="2"/>
          </rPr>
          <t xml:space="preserve">
(diario, mensual, bimestral, trimestral, semestral)</t>
        </r>
      </text>
    </comment>
    <comment ref="C1443" authorId="0" shapeId="0" xr:uid="{A56AE94C-9493-40BD-9531-55196D70B8F3}">
      <text>
        <r>
          <rPr>
            <b/>
            <sz val="9"/>
            <color indexed="81"/>
            <rFont val="Tahoma"/>
            <family val="2"/>
          </rPr>
          <t>Jorge Ismael Muñoz Rodriguez:</t>
        </r>
        <r>
          <rPr>
            <sz val="9"/>
            <color indexed="81"/>
            <rFont val="Tahoma"/>
            <family val="2"/>
          </rPr>
          <t xml:space="preserve">
Trazabilidad de la ejecución</t>
        </r>
      </text>
    </comment>
    <comment ref="C1445" authorId="0" shapeId="0" xr:uid="{9194E8BB-E38E-44B0-BB5A-C5AF6A997A33}">
      <text>
        <r>
          <rPr>
            <b/>
            <sz val="9"/>
            <color indexed="81"/>
            <rFont val="Tahoma"/>
            <family val="2"/>
          </rPr>
          <t>Jorge Ismael Muñoz Rodriguez:</t>
        </r>
        <r>
          <rPr>
            <sz val="9"/>
            <color indexed="81"/>
            <rFont val="Tahoma"/>
            <family val="2"/>
          </rPr>
          <t xml:space="preserve">
Fuentes de información internas o externas
</t>
        </r>
      </text>
    </comment>
    <comment ref="D1445" authorId="0" shapeId="0" xr:uid="{DC27D225-97F1-4E21-8D93-23BF8BE28725}">
      <text>
        <r>
          <rPr>
            <b/>
            <sz val="9"/>
            <color indexed="81"/>
            <rFont val="Tahoma"/>
            <family val="2"/>
          </rPr>
          <t>Jorge Ismael Muñoz Rodriguez:</t>
        </r>
        <r>
          <rPr>
            <sz val="9"/>
            <color indexed="81"/>
            <rFont val="Tahoma"/>
            <family val="2"/>
          </rPr>
          <t xml:space="preserve">
Formatos o registros internos formales</t>
        </r>
      </text>
    </comment>
    <comment ref="D1446" authorId="0" shapeId="0" xr:uid="{FD814349-A730-4AE9-9EE2-B6F37D75D18C}">
      <text>
        <r>
          <rPr>
            <b/>
            <sz val="9"/>
            <color indexed="81"/>
            <rFont val="Tahoma"/>
          </rPr>
          <t>Jorge Ismael Muñoz Rodriguez:</t>
        </r>
        <r>
          <rPr>
            <sz val="9"/>
            <color indexed="81"/>
            <rFont val="Tahoma"/>
          </rPr>
          <t xml:space="preserve">
Registros externos confiables (extractos bancarios, confirmaciones de autenticidad de documentos, SECOP, SIIF, SIGEP, bases de datos.</t>
        </r>
      </text>
    </comment>
    <comment ref="D1447" authorId="0" shapeId="0" xr:uid="{66C8695D-328D-4190-9C2D-FDF189C9AFE0}">
      <text>
        <r>
          <rPr>
            <b/>
            <sz val="9"/>
            <color indexed="81"/>
            <rFont val="Tahoma"/>
            <family val="2"/>
          </rPr>
          <t>Jorge Ismael Muñoz Rodriguez:</t>
        </r>
        <r>
          <rPr>
            <sz val="9"/>
            <color indexed="81"/>
            <rFont val="Tahoma"/>
            <family val="2"/>
          </rPr>
          <t xml:space="preserve">
Combinación de datos de fuentes 
internas y externas formales.</t>
        </r>
      </text>
    </comment>
  </commentList>
</comments>
</file>

<file path=xl/sharedStrings.xml><?xml version="1.0" encoding="utf-8"?>
<sst xmlns="http://schemas.openxmlformats.org/spreadsheetml/2006/main" count="6016" uniqueCount="1062">
  <si>
    <t xml:space="preserve">Referencia </t>
  </si>
  <si>
    <t>Descripción del Riesgo</t>
  </si>
  <si>
    <t>Impacto</t>
  </si>
  <si>
    <t>Causa Inmediata</t>
  </si>
  <si>
    <t>Probabilidad</t>
  </si>
  <si>
    <t>%</t>
  </si>
  <si>
    <t>Procesos</t>
  </si>
  <si>
    <t>Alta</t>
  </si>
  <si>
    <t>Mayor</t>
  </si>
  <si>
    <t>Atributos</t>
  </si>
  <si>
    <t>Manual</t>
  </si>
  <si>
    <t>Automático</t>
  </si>
  <si>
    <t>No. Control</t>
  </si>
  <si>
    <t>Afectación</t>
  </si>
  <si>
    <t>Tipo</t>
  </si>
  <si>
    <t>Preventivo</t>
  </si>
  <si>
    <t>Detectivo</t>
  </si>
  <si>
    <t>Correctivo</t>
  </si>
  <si>
    <t>Implementación</t>
  </si>
  <si>
    <t>Documentación</t>
  </si>
  <si>
    <t>Documentado</t>
  </si>
  <si>
    <t>Sin Documentar</t>
  </si>
  <si>
    <t>Frecuencia</t>
  </si>
  <si>
    <t>Continua</t>
  </si>
  <si>
    <t>Aleatoria</t>
  </si>
  <si>
    <t>Evidencia</t>
  </si>
  <si>
    <t>Registro Sustancial</t>
  </si>
  <si>
    <t>Registro Material</t>
  </si>
  <si>
    <t>Sin registro</t>
  </si>
  <si>
    <t>X</t>
  </si>
  <si>
    <t>Calificación</t>
  </si>
  <si>
    <t>Tratamiento</t>
  </si>
  <si>
    <t>Reducir</t>
  </si>
  <si>
    <t>Aceptar</t>
  </si>
  <si>
    <t>Evitar</t>
  </si>
  <si>
    <t>Probabilidad Inherente</t>
  </si>
  <si>
    <t>Plan de Acción</t>
  </si>
  <si>
    <t>Responsable</t>
  </si>
  <si>
    <t>Fecha Implementación</t>
  </si>
  <si>
    <t>Seguimiento</t>
  </si>
  <si>
    <t>Fecha Seguimiento</t>
  </si>
  <si>
    <t>Estado</t>
  </si>
  <si>
    <t>Finalizado</t>
  </si>
  <si>
    <t>En curso</t>
  </si>
  <si>
    <t>Causa Raíz</t>
  </si>
  <si>
    <t>Proceso:</t>
  </si>
  <si>
    <t>Alcance:</t>
  </si>
  <si>
    <t>Objetivo:</t>
  </si>
  <si>
    <t>Impacto 
Inherente</t>
  </si>
  <si>
    <t>Fuente: Adaptado de Curso Riesgo Operativo Universidad del Rosario por Dirección de Gestión y Desempeño Institucional de Función Pública,  2020.</t>
  </si>
  <si>
    <t>Zona de Riesgo Inherente</t>
  </si>
  <si>
    <t>Factor</t>
  </si>
  <si>
    <t>Definición</t>
  </si>
  <si>
    <t>Descripción</t>
  </si>
  <si>
    <t>Eventos relacionados con errores en las actividades que deben realizar los servidores de la organización.</t>
  </si>
  <si>
    <t>Falta de procedimientos</t>
  </si>
  <si>
    <t>Errores de grabación, autorización.</t>
  </si>
  <si>
    <t>Errores en cálculos para pagos internos y externos.</t>
  </si>
  <si>
    <t>Talento 
Humano</t>
  </si>
  <si>
    <t>Incluye Seguridad y Salud en el trabajo.
Se analiza posible dolo e intención frente a la corrupción.</t>
  </si>
  <si>
    <t>Hurto activos</t>
  </si>
  <si>
    <t>Posibles comportamientos no éticos de los  empleados.</t>
  </si>
  <si>
    <t xml:space="preserve">Fraude interno (corrupción, soborno).
</t>
  </si>
  <si>
    <t>Tecnología</t>
  </si>
  <si>
    <t>Eventos relacionados con la infraestructura tecnológica de la entidad.</t>
  </si>
  <si>
    <t>Daño de equipos</t>
  </si>
  <si>
    <t>Caída de aplicaciones.</t>
  </si>
  <si>
    <t>Caída de redes.</t>
  </si>
  <si>
    <t>Errores en programas.</t>
  </si>
  <si>
    <t>Infraestructura</t>
  </si>
  <si>
    <t>Eventos relacionados con la infraestructura física de la entidad.</t>
  </si>
  <si>
    <t>Derrumbes</t>
  </si>
  <si>
    <t>Incendios</t>
  </si>
  <si>
    <t>Inundaciones</t>
  </si>
  <si>
    <t>Daños a activos fijos.</t>
  </si>
  <si>
    <t>Evento Externo</t>
  </si>
  <si>
    <t>Situaciones externas que afectan la entidad.</t>
  </si>
  <si>
    <t>Suplantación de identidad</t>
  </si>
  <si>
    <t>Asalto a la oficina</t>
  </si>
  <si>
    <t>Atentados, vandalismo, orden público</t>
  </si>
  <si>
    <t xml:space="preserve"> Factores de Riesgo</t>
  </si>
  <si>
    <t>Ejecución y Administración de Procesos</t>
  </si>
  <si>
    <t>Pérdidas derivadas de errores en la ejecución y administración de procesos.</t>
  </si>
  <si>
    <t>Fraude Externo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</si>
  <si>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</si>
  <si>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Fallas Tecnológicas</t>
  </si>
  <si>
    <t>Errores en hardware, software, telecomunicaciones, interrupción de servicios básicos.</t>
  </si>
  <si>
    <t>Relaciones Laborales</t>
  </si>
  <si>
    <t>Pérdidas que surgen de acciones contrarias a las leyes o acuerdos de empleo, salud o seguridad, del pago de demandas por daños personales o de discriminación.</t>
  </si>
  <si>
    <t>Usuarios,  Productos y Prácticas</t>
  </si>
  <si>
    <t>Fallas negligentes o involuntarias de las obligaciones frente a los usuarios y que impiden satisfacer una obligación profesional frente a éstos.</t>
  </si>
  <si>
    <t>Clasificación de Riesgos</t>
  </si>
  <si>
    <t>Frecuencia de la Actividad</t>
  </si>
  <si>
    <t>Muy Baja</t>
  </si>
  <si>
    <t>Baja</t>
  </si>
  <si>
    <t>Muy Alta</t>
  </si>
  <si>
    <t>Pérdida Reputacional</t>
  </si>
  <si>
    <t>Mayor 80%</t>
  </si>
  <si>
    <t>Catastrófico 100%</t>
  </si>
  <si>
    <t>Extremo</t>
  </si>
  <si>
    <t>Alto</t>
  </si>
  <si>
    <t>Moderado</t>
  </si>
  <si>
    <t>Bajo</t>
  </si>
  <si>
    <t>Menor</t>
  </si>
  <si>
    <t>Catastrófico</t>
  </si>
  <si>
    <t>Características</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</si>
  <si>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</si>
  <si>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</si>
  <si>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</si>
  <si>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</si>
  <si>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</si>
  <si>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</si>
  <si>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</si>
  <si>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0"/>
        <color theme="9" tint="-0.249977111117893"/>
        <rFont val="Arial Narrow"/>
        <family val="2"/>
      </rPr>
      <t>*</t>
    </r>
    <r>
      <rPr>
        <sz val="10"/>
        <rFont val="Arial Narrow"/>
        <family val="2"/>
      </rPr>
      <t>Atributos de</t>
    </r>
    <r>
      <rPr>
        <b/>
        <sz val="10"/>
        <color theme="9" tint="-0.249977111117893"/>
        <rFont val="Arial Narrow"/>
        <family val="2"/>
      </rPr>
      <t xml:space="preserve"> </t>
    </r>
    <r>
      <rPr>
        <sz val="10"/>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</si>
  <si>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</si>
  <si>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</si>
  <si>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</si>
  <si>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</si>
  <si>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</si>
  <si>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Corresponde a la evidencia de la ejecución del control, que es verificable y no manipulable por parte del usuario. Ejemplo: Log de auditoria de un sistema, cartas con firma mecánica, firmas digitales,  actas de Juan o Comités, firma de asistencia a reuniones.</t>
  </si>
  <si>
    <t>Corresponde a la evidencia de la ejecución del control, que es verificable pero podría ser manipulable por parte del usuario. Ejemplo: correos electrónicos, vistos buenos y documentos electrónicos sin seguridad.</t>
  </si>
  <si>
    <t xml:space="preserve">Son aquellos controles que se ejecutan, pero al validar algún tipo de evidencia de su ejecución no es posible determinarla. </t>
  </si>
  <si>
    <r>
      <rPr>
        <b/>
        <sz val="10"/>
        <color theme="9" tint="-0.249977111117893"/>
        <rFont val="Arial Narrow"/>
        <family val="2"/>
      </rPr>
      <t>*Nota 1:</t>
    </r>
    <r>
      <rPr>
        <sz val="10"/>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</si>
  <si>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r>
      <rPr>
        <b/>
        <sz val="10"/>
        <color theme="9" tint="-0.249977111117893"/>
        <rFont val="Arial Narrow"/>
        <family val="2"/>
      </rPr>
      <t>*Nota 2:</t>
    </r>
    <r>
      <rPr>
        <sz val="10"/>
        <color theme="1"/>
        <rFont val="Arial Narrow"/>
        <family val="2"/>
      </rPr>
      <t xml:space="preserve"> La entidad deberá implementar una política de reducción del control máximo del 50%, con el fin de evitar que un solo control genere movimientos exagerados dentro de la matriz. (Ejemplo: Control = preventivo (49%) + automático (49%) = 98%, este valor puede generar movimientos de zonas altas o extremas a zonas bajas que distorsionan el análisis).</t>
    </r>
  </si>
  <si>
    <t>Observación</t>
  </si>
  <si>
    <t>Actividades del proceso</t>
  </si>
  <si>
    <t>Líder del proceso</t>
  </si>
  <si>
    <t>Activos de información del proceso</t>
  </si>
  <si>
    <t>Clasificación del Riesgo</t>
  </si>
  <si>
    <t>Tabla Probabilidad. Criterios para definir el nivel de probabilidad</t>
  </si>
  <si>
    <t>Tabla Impacto. Criterios para definir el nivel de impacto</t>
  </si>
  <si>
    <t>Tabla Atributos de para el diseño del control</t>
  </si>
  <si>
    <t>Daños a activos fijos/Eventos externos</t>
  </si>
  <si>
    <t>Falta de capacitación, temas relacionados con el personal</t>
  </si>
  <si>
    <t>Afectación Económica (o presupuestal)</t>
  </si>
  <si>
    <t>Mapa riesgos  propuesto</t>
  </si>
  <si>
    <t>Muy Alta
100%</t>
  </si>
  <si>
    <t>Alta
80%</t>
  </si>
  <si>
    <t>Baja
40%</t>
  </si>
  <si>
    <t>Muy Baja
20%</t>
  </si>
  <si>
    <t>Descripción del Control</t>
  </si>
  <si>
    <t>Posibiidad de incurrir en perdida reputacional</t>
  </si>
  <si>
    <t xml:space="preserve">Frecuencia (No. Veces en que se repite la actividad en un año)  </t>
  </si>
  <si>
    <t xml:space="preserve"> </t>
  </si>
  <si>
    <t>Misión de  la Entidad:</t>
  </si>
  <si>
    <t>Posibilidad de pérdida reputacional y económica</t>
  </si>
  <si>
    <t>Riesgo</t>
  </si>
  <si>
    <t>Datos relacionados con la Probabilidad e Impacto</t>
  </si>
  <si>
    <t xml:space="preserve">Datos Valoración de Controles </t>
  </si>
  <si>
    <t xml:space="preserve">Calculo Requeridos </t>
  </si>
  <si>
    <t>Valoracion del Control 1</t>
  </si>
  <si>
    <t>Impacto Inherente</t>
  </si>
  <si>
    <t xml:space="preserve">Controles y sus Caracteristicas </t>
  </si>
  <si>
    <t xml:space="preserve">Peso </t>
  </si>
  <si>
    <t xml:space="preserve">Tipo </t>
  </si>
  <si>
    <t xml:space="preserve">Implementación </t>
  </si>
  <si>
    <t xml:space="preserve">Preventivo </t>
  </si>
  <si>
    <t xml:space="preserve">Automático
</t>
  </si>
  <si>
    <t xml:space="preserve">Evidencia </t>
  </si>
  <si>
    <t>Total Valoración del Control  1</t>
  </si>
  <si>
    <t>Probabilidad Residual</t>
  </si>
  <si>
    <t>Impacto Residual</t>
  </si>
  <si>
    <t>Automatico</t>
  </si>
  <si>
    <t>Posibilidad de incurrir en perdida reputacional por inconformismo por parte de los funcionarios debido al desarrollo de programas de capacitación fundamentados en la improvisación, sin un estudio previo de las necesidades y prioridades para el fortalecimiento de sus competencias, habilidades y aptitudes laborales, afectando la oportunidad y calidad en la calidad del servicio.</t>
  </si>
  <si>
    <t>40%*40%=</t>
  </si>
  <si>
    <t>Leve</t>
  </si>
  <si>
    <t>Leve 20%</t>
  </si>
  <si>
    <t>Media
60%</t>
  </si>
  <si>
    <t xml:space="preserve">Con Registro  </t>
  </si>
  <si>
    <t xml:space="preserve">El control deja un registro permite evidencia la ejecución del control.
</t>
  </si>
  <si>
    <t>El control no deja registro de la ejecución del control</t>
  </si>
  <si>
    <t xml:space="preserve">La actividad que conlleva el riesgo se ejecuta como máximos 2 veces por año
</t>
  </si>
  <si>
    <t xml:space="preserve">La actividad que conlleva el riesgo se ejecuta de 3 a 24 veces por año
</t>
  </si>
  <si>
    <t xml:space="preserve">La actividad que conlleva el riesgo se ejecuta mínimo 500 veces al año y máximo 5000 veces por año
</t>
  </si>
  <si>
    <t xml:space="preserve">La actividad que conlleva el riesgo se ejecuta más de 5000 veces por año
</t>
  </si>
  <si>
    <t xml:space="preserve">La actividad que conlleva el riesgo se ejecuta de 24 a 500 veces por año
</t>
  </si>
  <si>
    <t>Afectación menor a 10 SMLMV  .</t>
  </si>
  <si>
    <t xml:space="preserve">Entre 10 y 50 SMLMV 
</t>
  </si>
  <si>
    <t xml:space="preserve">Entre 50 y 100 SMLMV 
</t>
  </si>
  <si>
    <t xml:space="preserve">Entre 100 y 500 SMLMV 
</t>
  </si>
  <si>
    <t xml:space="preserve">Mayor a 500 SMLMV 
</t>
  </si>
  <si>
    <t>El riesgo afecta la imagen de algún área de la organización</t>
  </si>
  <si>
    <t>El riesgo afecta la imagen de la entidad internamente, de conocimiento general nivel interno, de junta directiva y accionistas y/o de proveedores</t>
  </si>
  <si>
    <t>El riesgo afecta la imagen de la entidad con algunos usuarios de relevancia frente al logro de los objetivos.</t>
  </si>
  <si>
    <t xml:space="preserve">El riesgo afecta la imagen de la entidad con efecto publicitario sostenido a nivel de sector administrativo, nivel departamental o municipal.
</t>
  </si>
  <si>
    <t xml:space="preserve">El riesgo afecta la imagen de la entidad a nivel nacional, con efecto publicitario sostenido a nivel país
</t>
  </si>
  <si>
    <t>40%*25%= 10,00%
40%-10,00%=  30,00%</t>
  </si>
  <si>
    <t>RI</t>
  </si>
  <si>
    <r>
      <t>RR</t>
    </r>
    <r>
      <rPr>
        <sz val="12"/>
        <color rgb="FF000000"/>
        <rFont val="Calibri"/>
        <family val="2"/>
      </rPr>
      <t xml:space="preserve"> (1)</t>
    </r>
  </si>
  <si>
    <r>
      <t xml:space="preserve">RI  </t>
    </r>
    <r>
      <rPr>
        <sz val="12"/>
        <color rgb="FF000000"/>
        <rFont val="Calibri"/>
        <family val="2"/>
      </rPr>
      <t>(1)</t>
    </r>
  </si>
  <si>
    <t>RR (2)</t>
  </si>
  <si>
    <t>RI  (2)</t>
  </si>
  <si>
    <t xml:space="preserve">Zona de Riesgo </t>
  </si>
  <si>
    <t>Media</t>
  </si>
  <si>
    <t>El profesional responsable del sistema de Gestión en Seguridad y Salud en el trabaja verifica el cumplimiento de las actividades consignadas en el Plan de SST, de conformidad con las normas vigentes y las necesidades de la Entidad.</t>
  </si>
  <si>
    <t>El Coordinador  del grupo de gestión Humana o quien desarrolla la función, verifica el cumplimiento de los lineamientos en materia de evaluación del desempeño, establecidos por el ente regulador o instancias competentes, a traves de la revisión de la Plataforma Sistema de Evaluación del desempeño de la Comisión Nacional del Servicio Civil.</t>
  </si>
  <si>
    <t xml:space="preserve">El profesional especializado hace seguimiento al cumplimiento de los programas establecidos en el PIC a traves del XXXX  </t>
  </si>
  <si>
    <t>Tabla Atributos de para el diseño del control 1</t>
  </si>
  <si>
    <t>Tabla Atributos de para el diseño del control 3</t>
  </si>
  <si>
    <t>Tabla Atributos de para el diseño del control 4</t>
  </si>
  <si>
    <t>Tabla Atributos de para el diseño del control 5</t>
  </si>
  <si>
    <t>Total Valoración del Control  2</t>
  </si>
  <si>
    <t>Total Valoración del Control  3</t>
  </si>
  <si>
    <t>Total Valoración del Control  4</t>
  </si>
  <si>
    <t>Total Valoración del Control  5</t>
  </si>
  <si>
    <t>Valoracion del Control 2</t>
  </si>
  <si>
    <t>Valoracion del Control 4</t>
  </si>
  <si>
    <t>Posibilidad de  incurrir perdida reputacional por sanciones del ente de control debido a la inoportuidad en la calificación y evaluación  del desempeño laboral de los empleados publicos.</t>
  </si>
  <si>
    <t>40%*50%= 30,00%
40%- 20,00%= 20,00%</t>
  </si>
  <si>
    <t>Muy  Baja</t>
  </si>
  <si>
    <t>Moderado 60%</t>
  </si>
  <si>
    <t>Gestion del Mejoramiento</t>
  </si>
  <si>
    <t>Revisar y actualizar mecanismos de seguimiento y evaluar los resultados obtenidos, mediante  revisión periódica de autodiagnóstico, encaminados a promover la mejora continua en los procesos de gestión de la entidad, desarrollando de forma eficiente las capacidades institucionales.</t>
  </si>
  <si>
    <t>Inicia con la revisión y seguimiento de los resultados obtenidos de desempeño de los procesos y con base en los autodiagnósticos, logrando la actualización de los procesos del sistema. Aplica para los procesos que conforman el modelo de la entidad.</t>
  </si>
  <si>
    <t>Mitigar</t>
  </si>
  <si>
    <t>Transferir</t>
  </si>
  <si>
    <t>TRATAMIENTO RIESGO</t>
  </si>
  <si>
    <t>Marzo 30 de 2021</t>
  </si>
  <si>
    <t>Junio 30
Diciembre 31</t>
  </si>
  <si>
    <r>
      <rPr>
        <sz val="10"/>
        <color rgb="FFFF0000"/>
        <rFont val="Arial Narrow"/>
        <family val="2"/>
      </rPr>
      <t>Po</t>
    </r>
    <r>
      <rPr>
        <sz val="10"/>
        <color theme="1"/>
        <rFont val="Arial Narrow"/>
        <family val="2"/>
      </rPr>
      <t>r quejas o reclamos de la ciudadania en general o sanciones por entes de control de indole administrativo o disciplinario.</t>
    </r>
  </si>
  <si>
    <t>Validar el cumplimiento de las caracteristica y criterios establecidos para la conformidad de los productos o servicios de la Unidad, estableciendo una lista de chequeo en cumplimiento de las caracteristicas y condiciones del producto o servicio</t>
  </si>
  <si>
    <t>20%*40%= 8,00%
20%- 8,00%=  12%</t>
  </si>
  <si>
    <r>
      <rPr>
        <sz val="10"/>
        <color rgb="FFFF0000"/>
        <rFont val="Arial Narrow"/>
        <family val="2"/>
      </rPr>
      <t>Posibilidad de perdida</t>
    </r>
    <r>
      <rPr>
        <sz val="10"/>
        <color theme="1"/>
        <rFont val="Arial Narrow"/>
        <family val="2"/>
      </rPr>
      <t xml:space="preserve"> reputacional y economica por presencia de un producto o servicio no conforme,  en la producción o prestación de servicios al sector solidario, </t>
    </r>
    <r>
      <rPr>
        <sz val="10"/>
        <color rgb="FFFF0000"/>
        <rFont val="Arial Narrow"/>
        <family val="2"/>
      </rPr>
      <t>debido</t>
    </r>
    <r>
      <rPr>
        <sz val="10"/>
        <color theme="1"/>
        <rFont val="Arial Narrow"/>
        <family val="2"/>
      </rPr>
      <t xml:space="preserve"> que no se tuvo en cuenta los criterios establecidos para determinar el producto o servicio no conforme y/o al iIncumplimiento de característica o productos acordados, u otro que se definió en las condiciones y términos establecidos contractualmente.</t>
    </r>
  </si>
  <si>
    <r>
      <t>Debido</t>
    </r>
    <r>
      <rPr>
        <sz val="10"/>
        <rFont val="Arial Narrow"/>
        <family val="2"/>
      </rPr>
      <t xml:space="preserve"> que no se tuvo en cuenta los criterios establecidos para determinar el producto o servicio no conforme y/o al iIncumplimiento de característica o productos acordados, u otro que se definió en las condiciones y términos establecidos contractualmente.</t>
    </r>
  </si>
  <si>
    <t xml:space="preserve">Sanciones economicas, sociales o judiciales por la prestación de un servicio o producto no conforme con los criterios establecidos para la prestación de un servicio o producto con los estandares de calidad y/o a los términos o condiciones establecidas contractualmente. </t>
  </si>
  <si>
    <t>Identificación del Riesgo</t>
  </si>
  <si>
    <t>Análisis del Riesgo Inherente</t>
  </si>
  <si>
    <t>Evaluación del riesgo - Valoración de los controles</t>
  </si>
  <si>
    <t>Evaluación del riesgo - Nivel del riesgo residual</t>
  </si>
  <si>
    <t>Impacto Residual Final</t>
  </si>
  <si>
    <t>Probabilidad Residual Final</t>
  </si>
  <si>
    <t>TABLA DE PROBABILIDAD</t>
  </si>
  <si>
    <t>El cual sera revisado y validado posteriormente por la Dirección de Investigación y Planeación o por la Dirección de Desarrollo de las Organizaciones Solidarias.</t>
  </si>
  <si>
    <t>El líder responsable del proceso respectivo donde se presta el servicio o producto, verificará el cumplimiento de las caracteristica y criterios establecidos para la conformidad de los productos o servicios de la Unidad.</t>
  </si>
  <si>
    <t>El Director Técnico del área donde se lleva a cavo la prestación del producto o servicio respectivo, validará el cumplimiento de los requisitos, caracteristicas y criterios establecidos para la conformidad de los productos o servicios de la Unidad.</t>
  </si>
  <si>
    <t>12%*40%= 4,80%
12%- 5,00%=  7,20%</t>
  </si>
  <si>
    <r>
      <rPr>
        <sz val="10"/>
        <color rgb="FFFF0000"/>
        <rFont val="Arial Narrow"/>
        <family val="2"/>
      </rPr>
      <t>Posibiidad de perdida</t>
    </r>
    <r>
      <rPr>
        <sz val="10"/>
        <color theme="1"/>
        <rFont val="Arial Narrow"/>
        <family val="2"/>
      </rPr>
      <t xml:space="preserve"> reputacional por el uso de un documento desactualizado o obsoleto en la gestión interna o para la prestación de un servicio o producto de la Unidad. </t>
    </r>
    <r>
      <rPr>
        <sz val="10"/>
        <color rgb="FFFF0000"/>
        <rFont val="Arial Narrow"/>
        <family val="2"/>
      </rPr>
      <t>Debido</t>
    </r>
    <r>
      <rPr>
        <sz val="10"/>
        <color theme="1"/>
        <rFont val="Arial Narrow"/>
        <family val="2"/>
      </rPr>
      <t xml:space="preserve"> a fallas en el aseguramiento de los documentos que se encuentran disponible para el uso de los funcionarios o para consulta de la ciudadania en general. </t>
    </r>
  </si>
  <si>
    <r>
      <rPr>
        <sz val="10"/>
        <color rgb="FFFF0000"/>
        <rFont val="Arial Narrow"/>
        <family val="2"/>
      </rPr>
      <t>Debido</t>
    </r>
    <r>
      <rPr>
        <sz val="10"/>
        <rFont val="Arial Narrow"/>
        <family val="2"/>
      </rPr>
      <t xml:space="preserve"> a fallas en el aseguramiento de los documentos que se encuentran disponible para el uso de los funcionarios o para consulta de la ciudadania en general. </t>
    </r>
    <r>
      <rPr>
        <sz val="10"/>
        <color theme="1"/>
        <rFont val="Arial Narrow"/>
        <family val="2"/>
      </rPr>
      <t xml:space="preserve">
 </t>
    </r>
  </si>
  <si>
    <t xml:space="preserve">El líder de proceso responsable de actualizar y socializar los documentos aprobados, realizará el aseguramiento de los documentos que se encuentran disponible para el uso de los funcionarios o para consulta de la ciudadania en general. </t>
  </si>
  <si>
    <t>20%*30%= 6,00%
20%- 6,00%=  14%</t>
  </si>
  <si>
    <t xml:space="preserve">El profesional responsable de revisión y actualización de documentos, verificará que la última versión vigente se encuentre disponible para el uso de los funcionarios o para consulta de la ciudadania en general. </t>
  </si>
  <si>
    <t>Profesional líder de mejoramiento</t>
  </si>
  <si>
    <r>
      <rPr>
        <sz val="10"/>
        <color rgb="FFFF0000"/>
        <rFont val="Arial Narrow"/>
        <family val="2"/>
      </rPr>
      <t>Debido</t>
    </r>
    <r>
      <rPr>
        <sz val="10"/>
        <rFont val="Arial Narrow"/>
        <family val="2"/>
      </rPr>
      <t xml:space="preserve"> a la no atendción de observaciones, recomendaciones o hallazgos producto de evaluaciones, auotoevaluaciones y auditorias por parte de fuentes internas o externas en la medición del desempeño institucional.</t>
    </r>
  </si>
  <si>
    <r>
      <rPr>
        <sz val="10"/>
        <color rgb="FFFF0000"/>
        <rFont val="Arial Narrow"/>
        <family val="2"/>
      </rPr>
      <t>Posibiidad</t>
    </r>
    <r>
      <rPr>
        <sz val="10"/>
        <color theme="1"/>
        <rFont val="Arial Narrow"/>
        <family val="2"/>
      </rPr>
      <t xml:space="preserve"> de incurrir en perdida económica por deficiencia en la gestión integral en todas áreas de la Unidad, generada por incumplimiento de realizar oportunidades de mejoramiento, </t>
    </r>
    <r>
      <rPr>
        <sz val="10"/>
        <color rgb="FFFF0000"/>
        <rFont val="Arial Narrow"/>
        <family val="2"/>
      </rPr>
      <t>debido</t>
    </r>
    <r>
      <rPr>
        <sz val="10"/>
        <rFont val="Arial Narrow"/>
        <family val="2"/>
      </rPr>
      <t xml:space="preserve"> a la no atendción de observaciones, recomendaciones o hallazgos producto de evaluaciones, auotoevaluaciones y auditorias por parte de fuentes internas o externas en la medición del desempeño institucional.</t>
    </r>
  </si>
  <si>
    <r>
      <rPr>
        <sz val="10"/>
        <color rgb="FFFF0000"/>
        <rFont val="Arial Narrow"/>
        <family val="2"/>
      </rPr>
      <t>Por</t>
    </r>
    <r>
      <rPr>
        <sz val="10"/>
        <color theme="1"/>
        <rFont val="Arial Narrow"/>
        <family val="2"/>
      </rPr>
      <t xml:space="preserve"> la presentación de un bajo desempeño institucional y no atención oportuna de la prestación de los servicios a cargo de la entidad.</t>
    </r>
  </si>
  <si>
    <r>
      <rPr>
        <sz val="11"/>
        <color rgb="FFFF0000"/>
        <rFont val="Arial Narrow"/>
        <family val="2"/>
      </rPr>
      <t>Posibiidad de incurri</t>
    </r>
    <r>
      <rPr>
        <sz val="11"/>
        <color theme="1"/>
        <rFont val="Arial Narrow"/>
        <family val="2"/>
      </rPr>
      <t>r en perdida repuacional y económica</t>
    </r>
  </si>
  <si>
    <t xml:space="preserve">Mayor </t>
  </si>
  <si>
    <t>El líder de proceso y su equipo adelantaran revisión general periodica de la documentación y herramientas disponibles para el desempeño, así mismo revisará y atenderá las recomendaciones, observaciones y hallazgos provenientes de evaluaciones internas o externas, como también las sugerencias de los ciudadanos, con el fin de adelantar los planes de mejoramiento y las acciones necesarias que den respuesta a los hallazgos y que respondan a éstas.</t>
  </si>
  <si>
    <t xml:space="preserve">El profesional líder del Proceso de Mejoramiento, realizará seguimientos conjuntos con los líderes de procesos de la entidad, de forma periodica, de las oportunidades de mejora, observaciones, recomendciones y hallazgos provenientes de diferentes fuentes, con el fin que se implementen o se realicen acciones de mejora con el fin de atender la gestión institucional. 
</t>
  </si>
  <si>
    <t>Lider Proceso de Gestión de Mejoramiento</t>
  </si>
  <si>
    <t>TABLA DE IMPACTO</t>
  </si>
  <si>
    <t xml:space="preserve">Menor 40% </t>
  </si>
  <si>
    <t>Matriz de calor Riesgo Inherente</t>
  </si>
  <si>
    <t>Matriz de calor Riesgo Residual</t>
  </si>
  <si>
    <t>ZOA DE RIESGO</t>
  </si>
  <si>
    <t>Director de Investigación y Planeación
Director de Desarrollo de las organizaciones Solidarias</t>
  </si>
  <si>
    <t>Junio 30
Diciembre 31</t>
  </si>
  <si>
    <t>Criterios de impacto</t>
  </si>
  <si>
    <t>Corresponde a la evidencia de la ejecución del control, que es verificable y no manipulable por parte del usuario. Ejemplo: Log de auditoria de un sistema, cartas con firma mecánica, firmas digitales,  actas de Juntas o Comités, firma de asistencia a reuniones.</t>
  </si>
  <si>
    <t>Posibilidad de perdida reputacional y economica por planificación institucional que no responde a las necesidades reales del sector solidario, debido que no se tuvo en cuenta el Plan Nacional de Desarrollo y la Planeación Estratégica y los requerimientos y necesidades del sector solidario.</t>
  </si>
  <si>
    <t>Posibiidad de perdida reputacional y económica por uso de mecanismos de administración de riesgos inadecuados y deficiente deteción temparana de riesgos, debido a fallas en la identificación de riesgos y estrategias para combatirlos, y a la implementación de controles por los responsables de su administración.</t>
  </si>
  <si>
    <t>40%*30%= 12,0%
40%- 12%= 28,0%</t>
  </si>
  <si>
    <t xml:space="preserve">Valoracion del Control </t>
  </si>
  <si>
    <t>Director Nacional
Director de Investigación y Planeación
Director de Desarrollo de las organizaciones Solidarias
Líderes de Procesos</t>
  </si>
  <si>
    <t>La identificación de riesgos y sus controles para combatirlos  no son los adecuados para reducir, evitar o compartir los riesgos.</t>
  </si>
  <si>
    <t>PROCESO</t>
  </si>
  <si>
    <t>Omisión del envío de información o bases de datos, necesarios para la realización de las operaciones estadísticas internas (gestión institucional) o externas (Sector Solidario).</t>
  </si>
  <si>
    <t>Actualizar el Plan Estadístico Institucional, las fichas de operaciones estadísticas y las herramientas de recolección</t>
  </si>
  <si>
    <t>Coordinación Grupo de Planeación y Estadística.
Profesional Especializado</t>
  </si>
  <si>
    <t>La información o bases de datos de la entidad sea manipulada por personas no autorizadas.</t>
  </si>
  <si>
    <t>Coordinador Grupo de Planeación y Estadística</t>
  </si>
  <si>
    <t>Posibilidad de pérdida reputacional</t>
  </si>
  <si>
    <t>Posibilidad de pérdida reputacional y pérdida económica</t>
  </si>
  <si>
    <t>Profesional Universitario Grupo de Gestión Humana
Coordinador Grupo de Gestión Humana
Subdirector Nacional</t>
  </si>
  <si>
    <t>Por no tener acceso a los archivos de historias laborales</t>
  </si>
  <si>
    <t>Selección del rubro de Funcionamiento o inversión diferente al requerido.</t>
  </si>
  <si>
    <t>Grupo de Gestión Humana
Subdirección Nacional
Grupo de Gestión Financiera</t>
  </si>
  <si>
    <t>Posibilidad de incurrir en perdida reputacional</t>
  </si>
  <si>
    <t>Posibilidad de pérdida económica y  reputacional</t>
  </si>
  <si>
    <t xml:space="preserve">Posibilidad de pérdida económica y reputacional </t>
  </si>
  <si>
    <t>Dirección de Desarrollo</t>
  </si>
  <si>
    <t>Coaccionar a los funcionarios, contratistas o supervisores  de la Unidad</t>
  </si>
  <si>
    <t>Posibilidad de pérdida económica</t>
  </si>
  <si>
    <t>Inventarios desactualizados</t>
  </si>
  <si>
    <t>Profesional Especializado Grupo de Gestión Administrativa</t>
  </si>
  <si>
    <t>Disponer de un área inadecuada para el deposito provisional de los recursos de Caja Menor.</t>
  </si>
  <si>
    <t>Disponer de efectivo en montos no superiores a $500.000.</t>
  </si>
  <si>
    <t xml:space="preserve">Planear y programar las erogaciones de recursos de caja menor con base en necesidades estimadas o solicitudes de recursos por los diferentes conceptos. </t>
  </si>
  <si>
    <t>Desconocimiento del Plan Institucional de Gestión Ambiental - PIGA y de las actividades  que lo contemplan.</t>
  </si>
  <si>
    <t>Socializar el Plan Institucional de Gestión Ambiental - PIGA en el primer semestre del año y realizar seguimiento semestralmente en el desarrollo y cumplimiento de las actividades programadas.</t>
  </si>
  <si>
    <t xml:space="preserve">Grupo de Gestión Administrativa
Grupo de Planeación y Estadística </t>
  </si>
  <si>
    <t>Nivel de acceso de personal no autorizado a la áreas de la Entidad</t>
  </si>
  <si>
    <t>Verificación identidad del personal autorizado a accesar a la Entidad.</t>
  </si>
  <si>
    <t>GAD 01</t>
  </si>
  <si>
    <t>GAD 02</t>
  </si>
  <si>
    <t>GAD 03</t>
  </si>
  <si>
    <t>GAD 04</t>
  </si>
  <si>
    <t>Posibilidad de pérdida económica y reputacional</t>
  </si>
  <si>
    <t xml:space="preserve">Programar una (1) visita trimestral a una dependencia para verificar y validar la adecuada aplicación de los instrumentos de control citados.   </t>
  </si>
  <si>
    <t>Socializar el protocolo y los lineamientos para la administración de las comunicaciones oficiales.</t>
  </si>
  <si>
    <t>GDO 01</t>
  </si>
  <si>
    <t>GDO 02</t>
  </si>
  <si>
    <t>GFI 01</t>
  </si>
  <si>
    <t>Comprometer recursos afectando rubros y usos presupuestales diferentes al objeto contractual.</t>
  </si>
  <si>
    <t>GH 01</t>
  </si>
  <si>
    <t>GH 02</t>
  </si>
  <si>
    <t>GH 03</t>
  </si>
  <si>
    <t>GH 04</t>
  </si>
  <si>
    <t>GH 05</t>
  </si>
  <si>
    <t>CPR 01</t>
  </si>
  <si>
    <t>CPR 02</t>
  </si>
  <si>
    <t>GIN 01</t>
  </si>
  <si>
    <t>GIN 02</t>
  </si>
  <si>
    <t>GIN 03</t>
  </si>
  <si>
    <t>GIN 04</t>
  </si>
  <si>
    <t>Grupo TICS</t>
  </si>
  <si>
    <t>Perdida económica y reputacional</t>
  </si>
  <si>
    <t xml:space="preserve">Realizar jornadas de actualización de permisos de acceso a los roles de administrador, cada cuatro (4) meses; registrando los mismos en el formato "Dispositivos por IP". 
 </t>
  </si>
  <si>
    <t>Revisar Plan Anual de Adquisiciones para adelantar el proceso de contratación, acorde a las necesidades reales y definidas previamente.</t>
  </si>
  <si>
    <t>Oficina Jurídica
Subdirección Nacional
Director de Investigación y Planeación
Director de Desarrollo de las organizaciones Solidarias</t>
  </si>
  <si>
    <t>Oficina Jurídica
Subdirección Nacional</t>
  </si>
  <si>
    <t>Oficina Asesora Jurídica</t>
  </si>
  <si>
    <t xml:space="preserve">Validar diligenciamiento  de declaración de estar incurso o no, en la causal de conflicto de intereses. </t>
  </si>
  <si>
    <t>GCO 01</t>
  </si>
  <si>
    <t>GCO 02</t>
  </si>
  <si>
    <t>GCO 03</t>
  </si>
  <si>
    <t>Falta de planeación en la asignación del apoderado judicial.</t>
  </si>
  <si>
    <t>Jefe Oficina Asesora Jurídica</t>
  </si>
  <si>
    <t>GJU 01</t>
  </si>
  <si>
    <t>GJU 02</t>
  </si>
  <si>
    <t>GJU 03</t>
  </si>
  <si>
    <t>GJU 04</t>
  </si>
  <si>
    <t>GME 01</t>
  </si>
  <si>
    <t>GME 02</t>
  </si>
  <si>
    <t>GME 03</t>
  </si>
  <si>
    <t>GCE 01</t>
  </si>
  <si>
    <t>GCE 02</t>
  </si>
  <si>
    <t>GCE 03</t>
  </si>
  <si>
    <t xml:space="preserve">Revisión y aprobación de los informes que proyectan los funcionarios de la Oficina de Control Interno, por parte del jefe de la Oficina de Control Interno, cada vez que se reciba un informe proyectado por un funcionario, dejando como evidencia de la revisión y aprobación la firma del Jefe de la Oficina de Control Interno en el informe final. </t>
  </si>
  <si>
    <t>Jefe Oficina de Control Interno</t>
  </si>
  <si>
    <t xml:space="preserve">Revisar y hacer seguimiento del Cronograma de evaluación Independiente y presentación de informes de los procesos de la Entidad o de la Oficina de Control Interno. </t>
  </si>
  <si>
    <t>Desconocimiento de la importancia e impacto de las recomendaciones realizadas por la  Oficina de Control Interno y las consecuencias de incumplimiento por los diferentes procesos.</t>
  </si>
  <si>
    <t>Suscribir acta de compromiso de realización de acciones de mejoramiento.</t>
  </si>
  <si>
    <t>Líderes de proceso</t>
  </si>
  <si>
    <t>Posibilidad de incurrir en perdida económica y reputacional</t>
  </si>
  <si>
    <t>La no formulación, gestión y actualización de los planes, programas y proyectos por los formuladores y responsables, que permitan su desarrollo y ejecución de los proyectos de inversión.</t>
  </si>
  <si>
    <t>Posibilidad de incurrir en perdida económica</t>
  </si>
  <si>
    <t>Realizar toma física de inventarios de todos los bienes de la Entidad y presentar informe pormenorizado por funcionario (inventarios individuales) y por dependencia.</t>
  </si>
  <si>
    <t>Autorización de acceso a personal externo y visitantes, previa identificación. Y acompañamiento por parte de un funcionario de la Entidad.</t>
  </si>
  <si>
    <t>Procesos archivísticos no aplicados conforme a la normatividad vigente.</t>
  </si>
  <si>
    <t>Grupo de Gestión Administrativa
Profesional o Tecnólogo en Gestión Documental</t>
  </si>
  <si>
    <t>Posibilidad de perdida económica y reputacional</t>
  </si>
  <si>
    <t>Inexistencia de protocolos y lineamientos  para la administración de las comunicaciones oficiales.</t>
  </si>
  <si>
    <t>Profesional Especializado. Técnico y auxiliar Grupo de Gestión Financiera</t>
  </si>
  <si>
    <t>Profesional Especializado, contratista con funciones de contador, Técnico y auxiliar Grupo de Gestión Financiera</t>
  </si>
  <si>
    <t>Perdida reputacional y económica</t>
  </si>
  <si>
    <t>Coordinador Grupo de Tecnologías de la Información</t>
  </si>
  <si>
    <t>Coordinador Grupo de Tecnologías de la Información y el Supervisor del contrato designado</t>
  </si>
  <si>
    <t>Coordinador Grupo de Tecnologías de la Información y el Profesional Especializado</t>
  </si>
  <si>
    <t>Revisar Plan anual de adquisiciones frente a solicitudes de procesos de contratación.</t>
  </si>
  <si>
    <t>Satisfacer un interés particular de carácter económico, de prestigio o de notoriedad.</t>
  </si>
  <si>
    <r>
      <rPr>
        <sz val="11"/>
        <color rgb="FFFF0000"/>
        <rFont val="Arial Narrow"/>
        <family val="2"/>
      </rPr>
      <t>Debido</t>
    </r>
    <r>
      <rPr>
        <sz val="11"/>
        <color theme="1"/>
        <rFont val="Arial Narrow"/>
        <family val="2"/>
      </rPr>
      <t xml:space="preserve"> a vínculos de parentesco, consanguíneo, civil, o legal entre un apoderado judicial y la parte demandante o demandada en acciones que insidan directamente en su configuración.</t>
    </r>
  </si>
  <si>
    <r>
      <rPr>
        <sz val="11"/>
        <color rgb="FFFF0000"/>
        <rFont val="Arial Narrow"/>
        <family val="2"/>
      </rPr>
      <t>Posibilidad</t>
    </r>
    <r>
      <rPr>
        <sz val="11"/>
        <color theme="1"/>
        <rFont val="Arial Narrow"/>
        <family val="2"/>
      </rPr>
      <t xml:space="preserve"> de perdida reputacional, </t>
    </r>
    <r>
      <rPr>
        <sz val="11"/>
        <color rgb="FFFF0000"/>
        <rFont val="Arial Narrow"/>
        <family val="2"/>
      </rPr>
      <t>debido</t>
    </r>
    <r>
      <rPr>
        <sz val="11"/>
        <color theme="1"/>
        <rFont val="Arial Narrow"/>
        <family val="2"/>
      </rPr>
      <t xml:space="preserve"> a vínculos de parentesco, consanguíneo, civil, o legal entre un apoderado judicial y la parte demandante o demandada en acciones que insidan directamente en su configuración.</t>
    </r>
  </si>
  <si>
    <t xml:space="preserve">La prestación de un servicio o producto no conforme contrario con los criterios establecidos para la prestación de un servicio o producto con los estándares de calidad y/o a los términos o condiciones establecidas contractualmente. </t>
  </si>
  <si>
    <t>El líder de proceso y su equipo adelantaran revisión general periódica de la documentación y herramientas disponibles para el desempeño, así mismo revisará y atenderá las recomendaciones, observaciones y hallazgos provenientes de evaluaciones internas o externas, como también las sugerencias de los ciudadanos, con el fin de adelantar los planes de mejoramiento y las acciones necesarias que den respuesta a los hallazgos y que respondan a éstas.</t>
  </si>
  <si>
    <t xml:space="preserve">El profesional líder del Proceso de Mejoramiento, realizará seguimientos conjuntos con los líderes de procesos de la entidad, de forma periódica, de las oportunidades de mejora, observaciones, recomendaciones y hallazgos provenientes de diferentes fuentes, con el fin que se implementen o se realicen acciones de mejora con el fin de atender la gestión institucional. 
</t>
  </si>
  <si>
    <t>Recibimiento de dadivas por parte de un funcionario de la oficina de Control Interno para alterar el informe de auditoria.</t>
  </si>
  <si>
    <t>Los informes emitidos por la Oficina de Control Interno, serán presentados ante los miembros de Comité Institucional de Coordinación de Control Interno para su conocimiento.</t>
  </si>
  <si>
    <t>Posibilidad de perdida reputacional</t>
  </si>
  <si>
    <t>Suministro de la información  solicitada del proceso de forma extemporáneamente o no entregada.</t>
  </si>
  <si>
    <t>Suscripción de acta de apertura a los procesos de evaluación independiente, incluyendo el compromiso por parte de los líderes de proceso, de suministrar la información necesaria y requerida.</t>
  </si>
  <si>
    <t>No contar o desconocer  lineamientos para la formulación estratégica institucional</t>
  </si>
  <si>
    <t>GFI 02</t>
  </si>
  <si>
    <t>GFI 03</t>
  </si>
  <si>
    <t>GFI 04</t>
  </si>
  <si>
    <t>Profesional Especializado, Contratista con funciones de contador, Técnico y auxiliar Grupo de Gestión Financiera</t>
  </si>
  <si>
    <t>Verificar que la información sea consistente antes de generar la trasmisión, con dos (2) dias como mínimo de antelación a la fecha de vencimiento de su presentación.</t>
  </si>
  <si>
    <t>Profesional Especializado Grado 13 y Contratista de apoyo a los medios magnéticos.</t>
  </si>
  <si>
    <t>Profesional Especializado Grado 13</t>
  </si>
  <si>
    <t>Consolidar mapas de riesgos de todos los procesos de la Entidad.</t>
  </si>
  <si>
    <t>identificar los riesgos que se establecieron para cada uno de los procesos de la unidad, su valoración y tratamiento a través de controles, y su posterior seguimiento periodico.</t>
  </si>
  <si>
    <t>GSM 02</t>
  </si>
  <si>
    <t>GSM 01</t>
  </si>
  <si>
    <t>CFO 01</t>
  </si>
  <si>
    <t>CFO 02</t>
  </si>
  <si>
    <t>CFO 03</t>
  </si>
  <si>
    <t>GPP 01</t>
  </si>
  <si>
    <t>PROCESOS</t>
  </si>
  <si>
    <t>No. RIESGOS</t>
  </si>
  <si>
    <t>CALIFICACIÓN RIESGO RESIDUAL</t>
  </si>
  <si>
    <t>PROBAILIDAD</t>
  </si>
  <si>
    <t>IMPACTO</t>
  </si>
  <si>
    <t>ZONA DE RIESGO</t>
  </si>
  <si>
    <t>MODERADO</t>
  </si>
  <si>
    <t>BAJO</t>
  </si>
  <si>
    <t>ALTO</t>
  </si>
  <si>
    <t>EXTREMO</t>
  </si>
  <si>
    <t>TOTAL</t>
  </si>
  <si>
    <t>PENSAMIENTO Y DIRECCIONAMIENTO ESTRATÉGICO</t>
  </si>
  <si>
    <t>FOMENTO DE LAS ORGANIZACIONES SOLIDARIAS</t>
  </si>
  <si>
    <t>GESTIÓN DE PROGRAMAS Y PROYECTOS</t>
  </si>
  <si>
    <t>GESTIÓN DEL SEGUIMIENTO Y LA MEDICIÓN</t>
  </si>
  <si>
    <t>BAJA</t>
  </si>
  <si>
    <t>MODERADA</t>
  </si>
  <si>
    <t>ALTA</t>
  </si>
  <si>
    <t>EXTREMA</t>
  </si>
  <si>
    <t>SERVICIO AL CIUDADANO</t>
  </si>
  <si>
    <t>GESTIÓN HUMANA</t>
  </si>
  <si>
    <t>COMUNICACIÓN Y PRENSA</t>
  </si>
  <si>
    <t>GESTIÓN ADMINISTRATIVA</t>
  </si>
  <si>
    <t>GESTIÓN DOCUMENTAL</t>
  </si>
  <si>
    <t>GESTIÓN FINANCIERA</t>
  </si>
  <si>
    <t>GESTIÓN INFORMÁTICA</t>
  </si>
  <si>
    <t>GESTIÓN CONTRACTUAL</t>
  </si>
  <si>
    <t>GESTIÓN JURÍDICA</t>
  </si>
  <si>
    <t>GESTIÓN DEL MEJORAMIENTO</t>
  </si>
  <si>
    <t>GESTIÓN DEL CONTROL Y EVALUACIÓN</t>
  </si>
  <si>
    <t>TOTAL RIESGOS</t>
  </si>
  <si>
    <t>TOTAL % RIESGOS</t>
  </si>
  <si>
    <t>PROBABILIDAD</t>
  </si>
  <si>
    <t>RESPUESTA</t>
  </si>
  <si>
    <t>Asumir el riesgo</t>
  </si>
  <si>
    <t>Reducir el riesgo</t>
  </si>
  <si>
    <t>Compartir o transferir</t>
  </si>
  <si>
    <t>RIESGOS</t>
  </si>
  <si>
    <t>B: BAJA</t>
  </si>
  <si>
    <t>M: MODERADA</t>
  </si>
  <si>
    <t>A: ALTA</t>
  </si>
  <si>
    <t>E: EXTREMA</t>
  </si>
  <si>
    <t>GESTIÓN DE LA EDUCACIÓN SOLIDARIA</t>
  </si>
  <si>
    <t>UNIDAD ADMINISTRATIVA ESPECIAL DE ORGANIZACIONES SOLIDARIAS</t>
  </si>
  <si>
    <t>Líder Proceso</t>
  </si>
  <si>
    <t>Director Nacional</t>
  </si>
  <si>
    <t>Director Técnico Dirección de Desarrollo de las Organizaciones Solidarias</t>
  </si>
  <si>
    <t>Director de Investigación y Planeación</t>
  </si>
  <si>
    <t>Coordinador Grupo Educación e Investigaciones</t>
  </si>
  <si>
    <t>Coordinador Grupo de Comunicación y Prensa</t>
  </si>
  <si>
    <t>Coordinador Grupo de Gestión Administrativa</t>
  </si>
  <si>
    <t>Coordinador Grupo de Gestión Financiera</t>
  </si>
  <si>
    <t>Coordinador Grupo de Gestión Humana</t>
  </si>
  <si>
    <t>ZONA DE RIESGO RESIDUAL</t>
  </si>
  <si>
    <t>No. Riesgos de Corrupción</t>
  </si>
  <si>
    <t>Total No. Riesgos</t>
  </si>
  <si>
    <t>Coordinador Grupo Tics</t>
  </si>
  <si>
    <t>Jefe de Oficina Asesora Jurídica</t>
  </si>
  <si>
    <t>Coordinador Grupo TICS</t>
  </si>
  <si>
    <t>Profesional Especializado Grupo de Planeación y Estadística
Coordinador Grupo de Planeación y Estadística</t>
  </si>
  <si>
    <t>Verificar que el procedimiento de Producto y Servicio no conforme describa las caracteristicas y criterios establecidos para la conformidad de los productos o servicios de la Unidad, y socializar a los lideres dicha información.</t>
  </si>
  <si>
    <t xml:space="preserve">Profesional Especializado Grado 17 Grupo de Planeación y Estadística. </t>
  </si>
  <si>
    <t>Profesional Especializado Grado 17 Grupo de Planeación y Estadística. 
Coordinador Grupo de Planeación y Estadística.</t>
  </si>
  <si>
    <t xml:space="preserve">Director de Investigación y Planeación
Coordinador Grupo de Planeación y Estadística.
Profesional Especializado Grado 17 Grupo de Planeación y Estadística. </t>
  </si>
  <si>
    <t>Líderes de Procesos (1ra. Y 2da. Línea de defensa)
Profesional Especializado Grado 17 Grupo de Planeación y Estadística</t>
  </si>
  <si>
    <t xml:space="preserve">Gestión de las vulnerabilidades técnicas
</t>
  </si>
  <si>
    <t xml:space="preserve">Sistema de gestión de contraseñas
</t>
  </si>
  <si>
    <t>Mantenimiento de Equipos</t>
  </si>
  <si>
    <t>Toma de conciencia, educación y formación en la seguridad de la información</t>
  </si>
  <si>
    <t>GFI 05</t>
  </si>
  <si>
    <t>Fallas en el sistema de pagos de las plataformas virtuales.</t>
  </si>
  <si>
    <t>Gestión Informática</t>
  </si>
  <si>
    <t>Gestionar la operación informática que garantice la disponibilidad y confiabilidad de los servicios y productos TICS, así́ como asegurar la infraestructura tecnológica, en el marco de la normatividad vigente, garantizando la seguridad de los activos de información de cada uno de los procesos de la Unidad Administrativa Especial de Organizaciones Solidarias.</t>
  </si>
  <si>
    <t>Gestión y administración de la infraestructura de T.I</t>
  </si>
  <si>
    <t>Activo</t>
  </si>
  <si>
    <t>Amenaza</t>
  </si>
  <si>
    <t>Vulnerabilidades</t>
  </si>
  <si>
    <t>Actividad de Control</t>
  </si>
  <si>
    <t xml:space="preserve">Probabilidad Residual </t>
  </si>
  <si>
    <t xml:space="preserve">Impacto Residual </t>
  </si>
  <si>
    <t>Descripción de actividades Plan de Acción</t>
  </si>
  <si>
    <t>Pérdida de la Disponibilidad y Confidencialidad</t>
  </si>
  <si>
    <t>DNS
Servidores de red
Firewall
Red TCP/IP</t>
  </si>
  <si>
    <t>Seguridad Digital</t>
  </si>
  <si>
    <t xml:space="preserve">Acceso a la red o a los sistemas de información por personas no autorizadas
</t>
  </si>
  <si>
    <t>Desactualización o daño del Firewall</t>
  </si>
  <si>
    <t>A.12.6.1</t>
  </si>
  <si>
    <t>El profesional especializado del Grupo TIC realiza revisiones periódicas sobre el Firewall para verificar su estado, además de indicadores que alerten sobre fallos o irregularidades con desempeño del equipo.
Se cuenta con un contrato de actualizaciones de las definiciones de seguridad del firewall para la vigencia.
En caso de daño del equipo se cuenta con firewall de soporte para reemplazar en caso de daño del firewall principal.</t>
  </si>
  <si>
    <t>Realizar seguimiento y monitorio mensual al Firewall</t>
  </si>
  <si>
    <t xml:space="preserve">Mensual </t>
  </si>
  <si>
    <t>Conexiones remotas no seguras</t>
  </si>
  <si>
    <t>A.5.1.1</t>
  </si>
  <si>
    <t>Políticas para la seguridad de la información</t>
  </si>
  <si>
    <t>La política de seguridad y privacidad de la información prohíbe la instalación y uso de herramientas de acceso remoto a la red de la entidad, para ello se prohíbe la instalación de estas herramientas en los equipos institucionales, adicionalmente se establece regla en el firewall de la entidad para bloquear el acceso a estos programas y se realiza revisión semestral del cumplimiento de la política en donde se validad el no uso de los programas de conexión remota, se permite únicamente la conexión remota a través de una conexión VPN</t>
  </si>
  <si>
    <t xml:space="preserve">* Realizar jornadas de verificación de software no autorizado dentro de las actividades programadas de mantenimiento preventivo y correctivo
* Realizar jornadas de verificación de software no autorizado dentro de las actividades y solicitudes de soporte diarias de los ingenieros del grupo Tics. </t>
  </si>
  <si>
    <t>A.9.1.1</t>
  </si>
  <si>
    <t>Política de control de acceso</t>
  </si>
  <si>
    <t>El control de acceso al centro de computo y a los servidores físicos y virtuales de la entidad esta restringido y únicamente los funcionarios autorizados pueden ingresar a ellos, ya sea en físico o vía remota, esto se encuentra definido en la política de seguridad de la información a la cual se hace seguimiento a través del formato Seguimiento Política de Seguridad  y Privacidad de la Información para validar su cumplimiento</t>
  </si>
  <si>
    <t xml:space="preserve">* Seguimiento Política de Seguridad  y Privacidad de la Información
* Administración del Control de Acceso por el aplicativo Biométrico </t>
  </si>
  <si>
    <t xml:space="preserve">Semestral </t>
  </si>
  <si>
    <t>Contraseñas predeterminadas no modificadas</t>
  </si>
  <si>
    <t>A.9.4.3</t>
  </si>
  <si>
    <t>El cambio obligatorio de contraseñas en la entidad esta determinado por el controlador de dominio que forzar periódicamente a los funcionarios a realizar este ajuste, el correo electrónico office 365 de igual forma tiene definida en su configuración la política de ajuste de cosntraseñas, pero los demás sistemas de información internos no cuentan con una programación que obligue a los funcionarios a realizar este cambio periódico por lo que se debe recordar a los administradores de las aplicaciones el cambio periódico de contraseñas</t>
  </si>
  <si>
    <t xml:space="preserve">* Realizar jornadas de actualización de permisos de acceso a los roles de administrador, Semestral; registrando los mismos en el formato "Dispositivos por IP". 
 </t>
  </si>
  <si>
    <t>Mantenimiento inadecuado</t>
  </si>
  <si>
    <t>A.11.2.4</t>
  </si>
  <si>
    <t>El Grupo TICS define anualmente el plan de mantenimiento preventivo y correctivo de la infraestructura tecnológica, adicional se realiza el contrato para realizar mantenimiento a equipos y demás elementos de la infraestructura, para ello el profesional a cargo de la supervisión del contrato realiza seguimiento y supervisión a las actividades de mantenimiento realizadas por el contratista, además de la revisión y validación de los informes de seguimiento a la ejecución del contrato, por otra parte se realiza seguimiento a las actividades contempladas en el plan de mantenimiento preventivo y correctivo.</t>
  </si>
  <si>
    <t xml:space="preserve">* Ejecución al Plan de Mantenimiento preventivo y Correctivo 
* Realizar seguimiento  a los procesos de contratación de Mantenimiento preventivo y correctivo </t>
  </si>
  <si>
    <t>Falta de formación y conciencia sobre seguridad de la información</t>
  </si>
  <si>
    <t>A.7.2.2</t>
  </si>
  <si>
    <t xml:space="preserve">* Ejecución del Plan de sensibilización y comunicaciones </t>
  </si>
  <si>
    <t>Pérdida de la Disponibilidad y Confidencialidad e Integridad</t>
  </si>
  <si>
    <t>Sistemas de información
Fileserver
Servidores Físicos
Servidores Virtuales</t>
  </si>
  <si>
    <t>Pirata informático intruso ilegal
Errores de mantenimiento
Mal funcionamiento de equipos</t>
  </si>
  <si>
    <t>Conexión a escritorio remoto no segura</t>
  </si>
  <si>
    <t>Políticas para la seguridad de la información: se encuentra prohibido la instalación de software para conexión remota en los equipos de la entidad, adicionalmente por política del firewall no se pueden descarga e instalar este tipo de herramientas.</t>
  </si>
  <si>
    <t>Carencia de parches de seguridad de los sistemas operativos</t>
  </si>
  <si>
    <t>A.12.5.1</t>
  </si>
  <si>
    <t>Instalación de software en sistemas operativos</t>
  </si>
  <si>
    <r>
      <t>Los equipos de cómputo con sistemas operativos Windows 10 y 11 están programados para descargar las actualizaciones de seguridad automáticamente y mantenerse protegidos, para los servidores físicos y virtuales los profesionales se encarga de revisar y actualizar los parches de seguridad para garantizar la operación de los equipos eficazmente</t>
    </r>
    <r>
      <rPr>
        <sz val="10"/>
        <rFont val="Arial Narrow"/>
        <family val="2"/>
      </rPr>
      <t>. Se encuentran en operación equipos de computo con sistemas operativos 7 y 8 los cuales ya no tienen soporte por Microsoft por lo que se esta revisando y actualizando a una versión soportado o revisando para dar de baja los equipos de acuerdo con su vida útil.</t>
    </r>
  </si>
  <si>
    <t xml:space="preserve">* Realizar las actualizaciones de software ( Parches de seguridad, firmware, Sistemas operativos, Servicios, Módulos) de la  infraestructura tecnológica. Reporte de actualizaciones de software </t>
  </si>
  <si>
    <t>Cuatrimestral</t>
  </si>
  <si>
    <t>Dispositivos IoT inseguros</t>
  </si>
  <si>
    <t xml:space="preserve">Políticas de seguridad de la información: se encuentra definidas políticas para que cualquier dispositivo móvil externo 
</t>
  </si>
  <si>
    <t>* Creación y seguimiento un SIDD (identificador de Red) invitados</t>
  </si>
  <si>
    <t xml:space="preserve">Supervisor contrato Soporte Nivel 3 </t>
  </si>
  <si>
    <t>Equipos de escritorio y servidores sin antivirus</t>
  </si>
  <si>
    <t xml:space="preserve">Se realiza revisión y seguimiento en la consola de antivirus para verificar la instalación de este en los equipos y servidores. 
Se realiza revisión de equipos periódico por parte de los ingenieros del Grupo Tics. </t>
  </si>
  <si>
    <t xml:space="preserve">* Realizar Revisión de la Consola de administrador del Antivirus </t>
  </si>
  <si>
    <t>Profesional Universitario Grado 7</t>
  </si>
  <si>
    <t>Equipos con sistemas operativos obsoletos</t>
  </si>
  <si>
    <t xml:space="preserve">Revisión de Vida Útil y Deterioro de los equipos de Computo de acuerdo a las  vulnerabilidades técnicas
</t>
  </si>
  <si>
    <t xml:space="preserve">* Reporte de Vida Útil y de Deterioro de los Activos Tangibles de la entidad </t>
  </si>
  <si>
    <t>Usuarios incapacitados en temas de seguridad de la información</t>
  </si>
  <si>
    <t>A.12.2.1</t>
  </si>
  <si>
    <t>Controles contra códigos maliciosos</t>
  </si>
  <si>
    <t>* Realizar Revisión de la Consola de administrador del Antivirus ( reporte de ataques de MALWARE DETECTADO EN ESTACIONES DE TRABAJO Y SERVIDORES)
* Realizar seguimiento y monitorio mensual al Firewall (reporte de ataques informáticos)</t>
  </si>
  <si>
    <t>Profesional Especializado Grado 13 y Profesional Universitario Grado 7</t>
  </si>
  <si>
    <t xml:space="preserve">* Envió de Tips de Seguridad y ejecución del plan de sensibilización y comunicaciones </t>
  </si>
  <si>
    <t xml:space="preserve">Bases de datos nómina
Matriz personas beneficiadas
Matriz organizaciones solidarias </t>
  </si>
  <si>
    <t>Código Malicioso
Fuga de información</t>
  </si>
  <si>
    <t>A.12.2.2</t>
  </si>
  <si>
    <r>
      <t xml:space="preserve">La entidad cuenta con herramientas de ciberseguridad tales como el firewall y antivirus instalado en todos los equipos de escritorio y servidores con el fin de protegerlos en caso de un ataque de código malicioso. </t>
    </r>
    <r>
      <rPr>
        <sz val="10"/>
        <rFont val="Arial Narrow"/>
        <family val="2"/>
      </rPr>
      <t>Se revisa periódicamente la instalación y funcionamiento de las herramientas.</t>
    </r>
  </si>
  <si>
    <t>A.7.2.3</t>
  </si>
  <si>
    <t>Sistema de gestión documental
SGDEA</t>
  </si>
  <si>
    <t>Malversación y fraude
Destrucción de registros
Falsificación de registros</t>
  </si>
  <si>
    <t>El cambio obligatorio de contraseñas en la entidad esta determinado por el controlador de dominio que forzar periódicamente a los funcionarios a realizar este ajuste, el correo electrónico office 365 de igual forma tiene definida en su configuración la política de ajuste de contraseñas, pero los demás sistemas de información internos no cuentan con una programación que obligue a los funcionarios a realizar este cambio periódico por lo que se debe recordar a los administradores de las aplicaciones el cambio periódico de contraseñas</t>
  </si>
  <si>
    <t>Control inadecuado del acceso físico</t>
  </si>
  <si>
    <t>La política de seguridad y privacidad de la información define la política de control de acceso a las diferentes instalaciones de la entidad, además de lo estipulado por cada Dirección y coordinación para mantener la seguridad de sus instalaciones, el acceso a las dependencias es por medio biométrico por lo que los funcionarios con permisos para acceder a alguna instalación deben registrarse en el software de acceso perimetral.</t>
  </si>
  <si>
    <t>Inadecuada gestión y protección de contraseñas</t>
  </si>
  <si>
    <t>Protección física no apropiada</t>
  </si>
  <si>
    <t>Expedientes de Jurídica, gestión documental
Historias Laborales</t>
  </si>
  <si>
    <t>Ubicación vulnerable a inundaciones</t>
  </si>
  <si>
    <t>A.11.1.4</t>
  </si>
  <si>
    <t>Protección contra amenazas externas ambientales</t>
  </si>
  <si>
    <r>
      <t xml:space="preserve">Las instalaciones de la entidad en donde se encuentran los archivos de gestión que contienen los expedientes y demás información física se encuentran asegurados bajo la política de </t>
    </r>
    <r>
      <rPr>
        <sz val="10"/>
        <rFont val="Arial Narrow"/>
        <family val="2"/>
      </rPr>
      <t xml:space="preserve">control de acceso, la información se encuentra digitalizada donde se tiene acceso controlado y copias de seguridad. Teniendo en cuenta en la Política de seguridad Digital </t>
    </r>
  </si>
  <si>
    <t>* Revisión y actualización Plan de Continuidad de negocio</t>
  </si>
  <si>
    <t>A.9.4.1</t>
  </si>
  <si>
    <t xml:space="preserve">Restricción de acceso a información </t>
  </si>
  <si>
    <t>Respaldo inapropiado o irregular</t>
  </si>
  <si>
    <t>A.12.3.1</t>
  </si>
  <si>
    <t xml:space="preserve">Respaldo de información
</t>
  </si>
  <si>
    <t xml:space="preserve">El resguardo de información Física es responsabilidad de Cada Grupo, la información digitalizada y almacenada en las carpeta compartidas de acuerdo con la política de seguridad de la información el Grupo Tics es el responsable del resguardo y Backups Correspondientes </t>
  </si>
  <si>
    <t xml:space="preserve">* Verificación de Realización de Backups de información </t>
  </si>
  <si>
    <t xml:space="preserve"> Profesional Universitario Grado 7</t>
  </si>
  <si>
    <t>A.11.1.1</t>
  </si>
  <si>
    <t>Perímetro de seguridad física</t>
  </si>
  <si>
    <t>El Resguardo de la información Física es responsabilidad de cada Grupo, sin embargo se cuenta con política de acceso perimetral, registro de cámaras de vigilancia y resguardo de información bajo llave</t>
  </si>
  <si>
    <t>TRATAMIENTO DEL RIESGO</t>
  </si>
  <si>
    <t>Verificar la documentación en la plataforma de SIGEP II y cumplimiento de la normatividad vigente.</t>
  </si>
  <si>
    <t>Verificar cumplimiento cronograma remitido por el área correspondiente, aprobación por la Dirección Nacional</t>
  </si>
  <si>
    <t>Fraude Interno</t>
  </si>
  <si>
    <t>Corrupción</t>
  </si>
  <si>
    <t>Cuando el interés general propio de la función pública entra en conflicto con el interés particular y directo del servidor público”.</t>
  </si>
  <si>
    <t>Pérdida derivada de actos de fraude por personas ajenas a la organización (no participa personal de la entidad).</t>
  </si>
  <si>
    <t>Usuarios, Productos y Prácticas</t>
  </si>
  <si>
    <t>Pérdida por daños o extravíos de los activos fijos por desastres naturales u otros riesgos/eventos externos como atentados, vandalismo, orden público.</t>
  </si>
  <si>
    <t>Posibilidad que por acción u omisión, se use el poder para desviar la gestión de lo público hacia un beneficio privado</t>
  </si>
  <si>
    <t>Conflicto de Interés</t>
  </si>
  <si>
    <t>CLASES DE RIESGOS</t>
  </si>
  <si>
    <t>PDE 01</t>
  </si>
  <si>
    <t>PDE 02</t>
  </si>
  <si>
    <t xml:space="preserve">Realizar seguimiento  a los procesos de contratación del Grupo TICS conforme al Plan Anual de Adquisiciones </t>
  </si>
  <si>
    <t>Ejecutar plan/Programa de mantenimiento de software y hardware</t>
  </si>
  <si>
    <t>Coordinación y Porfesional designado
Grupo de Educación e Investigación</t>
  </si>
  <si>
    <t>Profesional designado  
Grupo de Educación e Investigación</t>
  </si>
  <si>
    <t>Asignación apoderados judiciales con verificación por proceso, del régimen de inhabilidades e incompatibilidades y conflicto de interés</t>
  </si>
  <si>
    <t>MATRIZ MAPA DE RIESGOS</t>
  </si>
  <si>
    <t>CÓDIGO-FO-PDE-04</t>
  </si>
  <si>
    <t>No. Riesgos</t>
  </si>
  <si>
    <t>Estado / Evidencias</t>
  </si>
  <si>
    <t>GEAS 01</t>
  </si>
  <si>
    <t>GEAS 02</t>
  </si>
  <si>
    <t>GEAS 03</t>
  </si>
  <si>
    <t>GESTIÓN DE LA EDUCACIÓN ASOCIATIVA SOLIDARIA</t>
  </si>
  <si>
    <t>RIESGOS DE PROCESO</t>
  </si>
  <si>
    <t>RIESGOS DE CORRUPCIÓN</t>
  </si>
  <si>
    <t>CONFLICTOS DE INTERES</t>
  </si>
  <si>
    <t>RELACIONES LABORALES</t>
  </si>
  <si>
    <t>FALLAS TECNOLOGICAS</t>
  </si>
  <si>
    <t>GESTIÓN EDUCACIÓN ASOCIATIVA SOLIDARIA</t>
  </si>
  <si>
    <t>Todos los Procesos</t>
  </si>
  <si>
    <t>GDO 03</t>
  </si>
  <si>
    <t>GDO 04</t>
  </si>
  <si>
    <t>GDO 05</t>
  </si>
  <si>
    <t>GDO 06</t>
  </si>
  <si>
    <t>Grupo de Gestión Administrativa - Grupo de TICS.</t>
  </si>
  <si>
    <t>Deficiencias en los documentos precontractuales para la selección objetiva del contratista.</t>
  </si>
  <si>
    <t>La dispocisión  de los recursos presupuestales no son suficientes y/o adecuados a las necesidades actuales.</t>
  </si>
  <si>
    <t>Afectación de la infraestructura tecnológica y sus servicios tecnológicos por factores internos y externos.</t>
  </si>
  <si>
    <t>ATRIBUTOS CONTROL</t>
  </si>
  <si>
    <t>LÍDER / RESPONSABLE</t>
  </si>
  <si>
    <t>POR CLASES DE RIESGOS</t>
  </si>
  <si>
    <t>PROCESOS DE GESTIÓN</t>
  </si>
  <si>
    <t>Total, No. Riesgos</t>
  </si>
  <si>
    <t>TOTAL, RIESGOS</t>
  </si>
  <si>
    <t xml:space="preserve">FOMENTO DE LAS ORGANIZACIONES  SOLIDARIAS </t>
  </si>
  <si>
    <t>VERSIÓN 11</t>
  </si>
  <si>
    <t>Fiscal</t>
  </si>
  <si>
    <t>Es el efecto dañoso sobre los recursos públicos y/o los bienes y/o intereses patrimoniales de naturaleza pública, a causa de un evento potencial.</t>
  </si>
  <si>
    <t xml:space="preserve">CONTROL DE CAMBIOS </t>
  </si>
  <si>
    <t>FECHA</t>
  </si>
  <si>
    <t>CAMBIOS</t>
  </si>
  <si>
    <t>ENTE APROBADOR</t>
  </si>
  <si>
    <t>VERSIÓN</t>
  </si>
  <si>
    <t>V2</t>
  </si>
  <si>
    <t xml:space="preserve">30 de agosto </t>
  </si>
  <si>
    <t xml:space="preserve">Se actualizó responsables del plan de accion de progrmas y proyectos
Se incorporó ajustes a los controles e riesgo del proceso de Gestión  Adminsitrativa 
</t>
  </si>
  <si>
    <t xml:space="preserve">Lider de proceso </t>
  </si>
  <si>
    <t>Seguimiento a abril 30</t>
  </si>
  <si>
    <t>OBSERVACIONES PLANEACIÓN A ABRIL 30</t>
  </si>
  <si>
    <t>Seguimiento a junio 30</t>
  </si>
  <si>
    <t>OBSERVACIONES PLANEACIÓN A JUNIO 30</t>
  </si>
  <si>
    <t>SEGUIMIENTO A AGOSTO 31</t>
  </si>
  <si>
    <t>OBSERVACIONES PLANEACIÓN A AGOSTO 31</t>
  </si>
  <si>
    <t>SEGUIMIENTO A DICIEMBRE 31</t>
  </si>
  <si>
    <t>OBSERVACIONES PLANEACIÓN A DICIEMBRE 31</t>
  </si>
  <si>
    <t>La Información que se presenta y alimenta el sistema es errada o se presenta por registros automaticos parametrizados..</t>
  </si>
  <si>
    <t>Información reportada los entes compententes sin la respectiva validación con cuentas contables al momento de generarse la transmisión.</t>
  </si>
  <si>
    <t>Realizar verificacion en los estudios previos presentados por los grupos de trabajo encargados de proyectarlos para definir los rubros y usos presupuestales acordes al objeto contractual y las actividades a desarrollar.</t>
  </si>
  <si>
    <t>Realizar la validacion de la disponibilidad presupuestal en los rubros a afectar para controlar la ejecucion presupuestal.</t>
  </si>
  <si>
    <t>Orientar los diferentes grupos que suministran la información contable para que presenten la realidad económica de la Entidad, conforme a lo establecido por el Manual de Políticas y Prácticas Contables de la Unidad, la normatividad vigente y el material de apoyo de SIIF Nación y realizar los ajustes pertinentes durante los cierres contables.</t>
  </si>
  <si>
    <t>Generar estados de cuentas bancaria con las transacciones ejecutadas al momentos de los pagos de traspaso a pagaduria.</t>
  </si>
  <si>
    <t>Enviar correos a los supervisores informadoles del PAC disponible de cada mes y la fecha maxima de pago a proveedores y contratistas.</t>
  </si>
  <si>
    <t>Posibilidad de perdida recursos fiscales</t>
  </si>
  <si>
    <t>GIN 05</t>
  </si>
  <si>
    <t>GIN 06</t>
  </si>
  <si>
    <t>Presentación y revisión de documentos del contratista, conforme a los estudios previos conforme a lo indicado en la ley 1150 de 2.007</t>
  </si>
  <si>
    <t>GCO 04</t>
  </si>
  <si>
    <t>Efecto dañoso sobre recursos públicos</t>
  </si>
  <si>
    <t>Afectación económica por sanciones de organismo de control.</t>
  </si>
  <si>
    <t>Hacer seguimiento y control, dejando registro del cumplimiento de los términos contractuales, de acuerdo con la modalidad, antes, durante y después de la vigencia del contrato/convenio</t>
  </si>
  <si>
    <t>Realizar seguimiento al cumplimiento relacionados con la devolución al tesoro público de los rendimientos financieros generados por recursos de pagos anticipados y/o demás traslados de recursos públicos</t>
  </si>
  <si>
    <t>GCO 05</t>
  </si>
  <si>
    <t xml:space="preserve">Omisión de nombramiento oportuno de apoderado y falta de seguimiento de los casos </t>
  </si>
  <si>
    <t xml:space="preserve">Designar oportuna y adecuadamente los apoderados judiciales y garantizar la revisión oportuna de los procesos </t>
  </si>
  <si>
    <t>Realizar la validación de las  hojas de vida de los apoderados judiciales asignados a los casos</t>
  </si>
  <si>
    <t xml:space="preserve">Designar apoderados judiciales en las etapas procesales y verificar  el portal judicial para seguimiento de actuaciones </t>
  </si>
  <si>
    <t>Remitir periodicamente de acuerdo a los segumientos realziaos  a los jefes de cada área, la relación de peticiones pendientes en los terminos de ley.</t>
  </si>
  <si>
    <t>Profesional Especializado Grupo de Atencion al Ciudadano</t>
  </si>
  <si>
    <t>PDE 03</t>
  </si>
  <si>
    <t xml:space="preserve">Realizar seguimiento trimestral a los Indicadores de la Unidad en el Plan Nacional de Desarrollo, Plan Sectorial y Plan Estratégico, presentar su resultado a la Alta Dirección y socializarlo con la ciudadanía en la página web institucional </t>
  </si>
  <si>
    <t>Verificar el estado de actualización de los planes, programas y proyectos en las plataformas dispuestas por el DNP y alertar sobre acciones a ejecutar por parte de los formuladores.</t>
  </si>
  <si>
    <t>Verificar consistencia de la información para su procesamiento.</t>
  </si>
  <si>
    <t>Restringir acceso a la información y a las bases de datos de operaciones estadísticas a personal no autorizado.</t>
  </si>
  <si>
    <t>Realizar reportes de las operaciones estadísticas conforme a su periodicidad, Y verificar criterios de calidad estadística.</t>
  </si>
  <si>
    <t>Acceso a la información de las bases de datos catalogadas como sensibles de las operaciones estadísticas y verificar los accesos del personal autorizado: Coordinador Grupo de Planeación y Estadística y al contratista encargado del procesamiento de las bases de datos estadisticos.</t>
  </si>
  <si>
    <t>Revisar y gestionar la identificación de producto o servicio no conforme reportada por los líderes de Proceso, de acuerdo con el Procedimiento de producto o Servicio no Conforme.</t>
  </si>
  <si>
    <t>CFO 04</t>
  </si>
  <si>
    <t>Efecto dañoso sobre recursos públicos inversión.</t>
  </si>
  <si>
    <t>Productos o servicios que no cumplen con requisitos y caractiristicas definidas.</t>
  </si>
  <si>
    <t>GAD 05</t>
  </si>
  <si>
    <t xml:space="preserve">Posibilidad de afectacion economica </t>
  </si>
  <si>
    <t>Perdida o daño de bien mueble o inmueble</t>
  </si>
  <si>
    <t>Socializar Plan Institucional de Gestión Ambiental - PIGA, su desarrollo y seguimiento a las actividades.</t>
  </si>
  <si>
    <t>Verificar que todos los bienes muebles e inmuebles pertenecientes y adquiridos por la Unidad se incluyan  en la poliza de seguro mediante  la actualización permanente  de inventarios esten cubriertos en el contrato de seguro.</t>
  </si>
  <si>
    <t>Realizar el reporte a la aseguradora de los buenes de lo inventarios y adquiridos  verificando se incluyan en la cobertura de la poliza vigente enter al Aseguradora y la  Entidad.</t>
  </si>
  <si>
    <t>Instrumentos archivísticos no revisados y actualizados conforme a la normatividad vigente.</t>
  </si>
  <si>
    <t>Inexistencia de protocolos de seguridad para el acceso y restricción a los depósitos de almacenamiento de información física.</t>
  </si>
  <si>
    <t xml:space="preserve">No aplicación de protocolos de seguridad y manejo de la información. </t>
  </si>
  <si>
    <t>Inaplicación de la normatividad archivistica vigente.</t>
  </si>
  <si>
    <t>Aplicar instrumentos, tales como las tablas de retención documental - TRD, inventario documental, hoja de control, y demás formatos (formatos de afuera) que aseguren una adecuada gestión y conservación de la documentación.</t>
  </si>
  <si>
    <t>Elaborar protocolo y lineamientos para la administración y control de las comunicaciones oficiales.</t>
  </si>
  <si>
    <t>Implementar la Matriz de control de acceso para los funcionarios.</t>
  </si>
  <si>
    <t>Implementar las Tablas de Retención Documental articuladas con el mapa de procesos de la Entidad.</t>
  </si>
  <si>
    <t>Levantamiento de información con los lideres de área para definir los responsables que deben acceder en los archivos de gestión y el archivo central en la matriz de control de acceso.</t>
  </si>
  <si>
    <t>Establecer los perfiles de administrador, edición y solo lectura de acuerdo con el rol que tienen en el área.</t>
  </si>
  <si>
    <t>Adoptar las Tablas de Retención Documental al momento de realizar eliminación documental.</t>
  </si>
  <si>
    <t>Grupo de GestiónAtencion al ciudadano - Comité Institucional de Gestión y Desempeño</t>
  </si>
  <si>
    <t>Tráfico de influencias y favoritismos entre el facilitador y los participantes de procesos formativos.</t>
  </si>
  <si>
    <t>Verificar el cumplimiento de requisitos en la expedición de los certificados y/o constancias mediante la aplicación de procedimiento.</t>
  </si>
  <si>
    <t xml:space="preserve">Profesional Especializado Grupo de Educación e Investigación </t>
  </si>
  <si>
    <t>Por quejas o reclamos de la ciudadanía en general o sanciones por entes de control de índole administrativo o disciplinario.</t>
  </si>
  <si>
    <t>Posibilidad de incurrir en perdida repuacional y económica</t>
  </si>
  <si>
    <t>Por la presentación de un bajo desempeño institucional y no atención oportuna de la prestación de los servicios a cargo de la entidad.</t>
  </si>
  <si>
    <t>Posibilidad de incurrir en perdida reputacional y económica</t>
  </si>
  <si>
    <t>Posibilidad de  perdida reputacional y económica</t>
  </si>
  <si>
    <r>
      <rPr>
        <sz val="11"/>
        <color rgb="FFFF0000"/>
        <rFont val="Arial Narrow"/>
        <family val="2"/>
      </rPr>
      <t xml:space="preserve">Debido </t>
    </r>
    <r>
      <rPr>
        <sz val="11"/>
        <color theme="1"/>
        <rFont val="Arial Narrow"/>
        <family val="2"/>
      </rPr>
      <t>a  ejercer coacción a los funcionarios, contratistas o supervisores de la unidad para un beneficio particular o de un tercero.</t>
    </r>
  </si>
  <si>
    <r>
      <rPr>
        <sz val="11"/>
        <color rgb="FFFF0000"/>
        <rFont val="Arial Narrow"/>
        <family val="2"/>
      </rPr>
      <t>Debido</t>
    </r>
    <r>
      <rPr>
        <sz val="11"/>
        <color theme="1"/>
        <rFont val="Arial Narrow"/>
        <family val="2"/>
      </rPr>
      <t xml:space="preserve"> a incumplimiento en los tiempos de respuesta establecidos dentro del trámite de acreditación por las áreas que tienen rol en su procedimiento</t>
    </r>
  </si>
  <si>
    <r>
      <rPr>
        <sz val="11"/>
        <color rgb="FFFF0000"/>
        <rFont val="Arial Narrow"/>
        <family val="2"/>
      </rPr>
      <t xml:space="preserve">Debido </t>
    </r>
    <r>
      <rPr>
        <sz val="11"/>
        <rFont val="Arial Narrow"/>
        <family val="2"/>
      </rPr>
      <t>a que se pierde el enfoque de la misión institucional, e establecen metas y objetivos de difícil logro y/o que no se enmarcan en las funciones institucionales</t>
    </r>
  </si>
  <si>
    <r>
      <rPr>
        <sz val="11"/>
        <color rgb="FFFF0000"/>
        <rFont val="Arial Narrow"/>
        <family val="2"/>
      </rPr>
      <t>Debido</t>
    </r>
    <r>
      <rPr>
        <sz val="11"/>
        <rFont val="Arial Narrow"/>
        <family val="2"/>
      </rPr>
      <t xml:space="preserve"> a la falta de actualización y aplicación de las herramientas para la gestión y Administración de Riesgos en la entidad.
</t>
    </r>
    <r>
      <rPr>
        <sz val="11"/>
        <color rgb="FFFF0000"/>
        <rFont val="Arial Narrow"/>
        <family val="2"/>
      </rPr>
      <t xml:space="preserve">
</t>
    </r>
    <r>
      <rPr>
        <sz val="11"/>
        <color theme="1"/>
        <rFont val="Arial Narrow"/>
        <family val="2"/>
      </rPr>
      <t xml:space="preserve">
 </t>
    </r>
  </si>
  <si>
    <r>
      <rPr>
        <sz val="11"/>
        <color rgb="FFFF0000"/>
        <rFont val="Arial Narrow"/>
        <family val="2"/>
      </rPr>
      <t>Debido</t>
    </r>
    <r>
      <rPr>
        <sz val="11"/>
        <rFont val="Arial Narrow"/>
        <family val="2"/>
      </rPr>
      <t xml:space="preserve"> a la no ejecución de los proyectos de inversión. 
</t>
    </r>
  </si>
  <si>
    <r>
      <rPr>
        <sz val="11"/>
        <color rgb="FFFF0000"/>
        <rFont val="Arial Narrow"/>
        <family val="2"/>
      </rPr>
      <t>Debido</t>
    </r>
    <r>
      <rPr>
        <sz val="11"/>
        <rFont val="Arial Narrow"/>
        <family val="2"/>
      </rPr>
      <t xml:space="preserve"> a la falta criterios y de herramientas para recolección, validación y procesamiento de la información</t>
    </r>
  </si>
  <si>
    <r>
      <rPr>
        <sz val="11"/>
        <color rgb="FFFF0000"/>
        <rFont val="Arial Narrow"/>
        <family val="2"/>
      </rPr>
      <t>Posibilidad</t>
    </r>
    <r>
      <rPr>
        <sz val="11"/>
        <color theme="1"/>
        <rFont val="Arial Narrow"/>
        <family val="2"/>
      </rPr>
      <t xml:space="preserve"> de perdida reputacional y económica por ausencia de información que permita realizar el procesamiento y análisis de las operaciones estadísticas que permitan generar informes o reportes oportunos y adecuados para la toma de decisiones por parte de la Alta Dirección, </t>
    </r>
    <r>
      <rPr>
        <sz val="11"/>
        <color rgb="FFFF0000"/>
        <rFont val="Arial Narrow"/>
        <family val="2"/>
      </rPr>
      <t>debido</t>
    </r>
    <r>
      <rPr>
        <sz val="11"/>
        <color theme="1"/>
        <rFont val="Arial Narrow"/>
        <family val="2"/>
      </rPr>
      <t xml:space="preserve"> a la falta criterios y de herramientas para recolección, validación y procesamiento de la información</t>
    </r>
  </si>
  <si>
    <r>
      <t>Debido</t>
    </r>
    <r>
      <rPr>
        <sz val="11"/>
        <rFont val="Arial Narrow"/>
        <family val="2"/>
      </rPr>
      <t xml:space="preserve">  a la utilización indebida de información privilegiada para satisfacer un interés particular o favorecimiento de un tercero.</t>
    </r>
  </si>
  <si>
    <r>
      <rPr>
        <sz val="11"/>
        <color rgb="FFFF0000"/>
        <rFont val="Arial Narrow"/>
        <family val="2"/>
      </rPr>
      <t>Posibilidad</t>
    </r>
    <r>
      <rPr>
        <sz val="11"/>
        <color theme="1"/>
        <rFont val="Arial Narrow"/>
        <family val="2"/>
      </rPr>
      <t xml:space="preserve"> de perdida reputacional y económica, por manipulación de las bases de datos de operaciones estadísticas, </t>
    </r>
    <r>
      <rPr>
        <sz val="11"/>
        <color rgb="FFFF0000"/>
        <rFont val="Arial Narrow"/>
        <family val="2"/>
      </rPr>
      <t>debido</t>
    </r>
    <r>
      <rPr>
        <sz val="11"/>
        <rFont val="Arial Narrow"/>
        <family val="2"/>
      </rPr>
      <t xml:space="preserve"> a la utilización indebida de información privilegiada</t>
    </r>
    <r>
      <rPr>
        <sz val="11"/>
        <color theme="1"/>
        <rFont val="Arial Narrow"/>
        <family val="2"/>
      </rPr>
      <t xml:space="preserve"> para satisfacer un interés particular o favorecimiento de un tercero.</t>
    </r>
  </si>
  <si>
    <r>
      <rPr>
        <sz val="11"/>
        <color rgb="FFFF0000"/>
        <rFont val="Arial Narrow"/>
        <family val="2"/>
      </rPr>
      <t xml:space="preserve">Debido </t>
    </r>
    <r>
      <rPr>
        <sz val="11"/>
        <color theme="1"/>
        <rFont val="Arial Narrow"/>
        <family val="2"/>
      </rPr>
      <t>a modificación de los criterios de los estándares mínimos en Seguridad y Salud en el Trabajo.</t>
    </r>
  </si>
  <si>
    <r>
      <rPr>
        <sz val="11"/>
        <color rgb="FFFF0000"/>
        <rFont val="Arial Narrow"/>
        <family val="2"/>
      </rPr>
      <t>Debido</t>
    </r>
    <r>
      <rPr>
        <sz val="11"/>
        <color theme="1"/>
        <rFont val="Arial Narrow"/>
        <family val="2"/>
      </rPr>
      <t xml:space="preserve"> a la liquidación en la selección de los rubros de funcionamiento o inversión.</t>
    </r>
  </si>
  <si>
    <r>
      <rPr>
        <sz val="11"/>
        <color rgb="FFFF0000"/>
        <rFont val="Arial Narrow"/>
        <family val="2"/>
      </rPr>
      <t xml:space="preserve">Debido </t>
    </r>
    <r>
      <rPr>
        <sz val="11"/>
        <color theme="1"/>
        <rFont val="Arial Narrow"/>
        <family val="2"/>
      </rPr>
      <t xml:space="preserve"> a extravio, sustracción,  fallas en la relación e identificación de los bienes, o administración de inventarios.</t>
    </r>
  </si>
  <si>
    <r>
      <rPr>
        <sz val="11"/>
        <color rgb="FFFF0000"/>
        <rFont val="Arial Narrow"/>
        <family val="2"/>
      </rPr>
      <t xml:space="preserve">Posibilidad </t>
    </r>
    <r>
      <rPr>
        <sz val="11"/>
        <rFont val="Arial Narrow"/>
        <family val="2"/>
      </rPr>
      <t>de perdida económica de bienes muebles, equipos y suministros de oficina</t>
    </r>
    <r>
      <rPr>
        <sz val="11"/>
        <color rgb="FFFF0000"/>
        <rFont val="Arial Narrow"/>
        <family val="2"/>
      </rPr>
      <t xml:space="preserve"> </t>
    </r>
    <r>
      <rPr>
        <sz val="11"/>
        <color theme="1"/>
        <rFont val="Arial Narrow"/>
        <family val="2"/>
      </rPr>
      <t xml:space="preserve">de la Unidad, </t>
    </r>
    <r>
      <rPr>
        <sz val="11"/>
        <color rgb="FFFF0000"/>
        <rFont val="Arial Narrow"/>
        <family val="2"/>
      </rPr>
      <t>debido</t>
    </r>
    <r>
      <rPr>
        <sz val="11"/>
        <color theme="1"/>
        <rFont val="Arial Narrow"/>
        <family val="2"/>
      </rPr>
      <t xml:space="preserve"> a extravio,  fallas en la relación e identificación de los bienes, o administración de inventarios.
</t>
    </r>
  </si>
  <si>
    <r>
      <rPr>
        <sz val="11"/>
        <color rgb="FFFF0000"/>
        <rFont val="Arial Narrow"/>
        <family val="2"/>
      </rPr>
      <t>Debido</t>
    </r>
    <r>
      <rPr>
        <sz val="11"/>
        <color theme="1"/>
        <rFont val="Arial Narrow"/>
        <family val="2"/>
      </rPr>
      <t xml:space="preserve">  a sustracción de los recursos asignados a caja menor.</t>
    </r>
  </si>
  <si>
    <r>
      <rPr>
        <sz val="11"/>
        <color rgb="FFFF0000"/>
        <rFont val="Arial Narrow"/>
        <family val="2"/>
      </rPr>
      <t xml:space="preserve">Posibilidad </t>
    </r>
    <r>
      <rPr>
        <sz val="11"/>
        <rFont val="Arial Narrow"/>
        <family val="2"/>
      </rPr>
      <t>de perdida económica,</t>
    </r>
    <r>
      <rPr>
        <sz val="11"/>
        <color theme="1"/>
        <rFont val="Arial Narrow"/>
        <family val="2"/>
      </rPr>
      <t xml:space="preserve"> </t>
    </r>
    <r>
      <rPr>
        <sz val="11"/>
        <color rgb="FFFF0000"/>
        <rFont val="Arial Narrow"/>
        <family val="2"/>
      </rPr>
      <t>debido</t>
    </r>
    <r>
      <rPr>
        <sz val="11"/>
        <color theme="1"/>
        <rFont val="Arial Narrow"/>
        <family val="2"/>
      </rPr>
      <t xml:space="preserve"> a sustracción de los recursos asignados a caja menor.</t>
    </r>
  </si>
  <si>
    <r>
      <rPr>
        <sz val="11"/>
        <color rgb="FFFF0000"/>
        <rFont val="Arial Narrow"/>
        <family val="2"/>
      </rPr>
      <t>Debido</t>
    </r>
    <r>
      <rPr>
        <sz val="11"/>
        <color theme="1"/>
        <rFont val="Arial Narrow"/>
        <family val="2"/>
      </rPr>
      <t xml:space="preserve"> a incumplimiento del plan institucional de Gestión Ambiental - PIGA, como de las actividades allí contempladas.</t>
    </r>
  </si>
  <si>
    <r>
      <rPr>
        <sz val="11"/>
        <color rgb="FFFF0000"/>
        <rFont val="Arial Narrow"/>
        <family val="2"/>
      </rPr>
      <t>Posibilidad</t>
    </r>
    <r>
      <rPr>
        <sz val="11"/>
        <color theme="1"/>
        <rFont val="Arial Narrow"/>
        <family val="2"/>
      </rPr>
      <t xml:space="preserve"> de perdida reputacional y económica, </t>
    </r>
    <r>
      <rPr>
        <sz val="11"/>
        <color rgb="FFFF0000"/>
        <rFont val="Arial Narrow"/>
        <family val="2"/>
      </rPr>
      <t>debido</t>
    </r>
    <r>
      <rPr>
        <sz val="11"/>
        <color theme="1"/>
        <rFont val="Arial Narrow"/>
        <family val="2"/>
      </rPr>
      <t xml:space="preserve"> a incumplimiento del plan institucional de Gestión Ambiental - PIGA, como de las actividades allí contempladas.</t>
    </r>
  </si>
  <si>
    <r>
      <rPr>
        <sz val="11"/>
        <color rgb="FFFF0000"/>
        <rFont val="Arial Narrow"/>
        <family val="2"/>
      </rPr>
      <t>Debido</t>
    </r>
    <r>
      <rPr>
        <sz val="11"/>
        <color theme="1"/>
        <rFont val="Arial Narrow"/>
        <family val="2"/>
      </rPr>
      <t xml:space="preserve"> a sustracción de los bienes.</t>
    </r>
  </si>
  <si>
    <r>
      <rPr>
        <sz val="11"/>
        <color rgb="FFFF0000"/>
        <rFont val="Arial Narrow"/>
        <family val="2"/>
      </rPr>
      <t xml:space="preserve">Posibilidad </t>
    </r>
    <r>
      <rPr>
        <sz val="11"/>
        <rFont val="Arial Narrow"/>
        <family val="2"/>
      </rPr>
      <t>de perdida económica de bienes muebles, equipos y suministros de oficina</t>
    </r>
    <r>
      <rPr>
        <sz val="11"/>
        <color rgb="FFFF0000"/>
        <rFont val="Arial Narrow"/>
        <family val="2"/>
      </rPr>
      <t xml:space="preserve"> </t>
    </r>
    <r>
      <rPr>
        <sz val="11"/>
        <color theme="1"/>
        <rFont val="Arial Narrow"/>
        <family val="2"/>
      </rPr>
      <t xml:space="preserve">de la Unidad, </t>
    </r>
    <r>
      <rPr>
        <sz val="11"/>
        <color rgb="FFFF0000"/>
        <rFont val="Arial Narrow"/>
        <family val="2"/>
      </rPr>
      <t>debido</t>
    </r>
    <r>
      <rPr>
        <sz val="11"/>
        <color theme="1"/>
        <rFont val="Arial Narrow"/>
        <family val="2"/>
      </rPr>
      <t xml:space="preserve"> a sustracción de los bienes.
</t>
    </r>
  </si>
  <si>
    <r>
      <rPr>
        <sz val="11"/>
        <color rgb="FFFF0000"/>
        <rFont val="Arial Narrow"/>
        <family val="2"/>
      </rPr>
      <t xml:space="preserve">Posibilidad </t>
    </r>
    <r>
      <rPr>
        <sz val="11"/>
        <color theme="1"/>
        <rFont val="Arial Narrow"/>
        <family val="2"/>
      </rPr>
      <t xml:space="preserve">de efectos dañosos sobre interses patrimoniales de naturaleza publica </t>
    </r>
    <r>
      <rPr>
        <sz val="11"/>
        <color rgb="FFFF0000"/>
        <rFont val="Arial Narrow"/>
        <family val="2"/>
      </rPr>
      <t>a causa de</t>
    </r>
    <r>
      <rPr>
        <sz val="11"/>
        <color theme="1"/>
        <rFont val="Arial Narrow"/>
        <family val="2"/>
      </rPr>
      <t xml:space="preserve"> que </t>
    </r>
    <r>
      <rPr>
        <sz val="11"/>
        <rFont val="Arial Narrow"/>
        <family val="2"/>
      </rPr>
      <t xml:space="preserve"> no estan incluidos todos los bienes muebles e inmuebles de la Unidad en la poliza de seguro y/o por omisión en la actualización de bienes que cubren el contrato de seguro.</t>
    </r>
    <r>
      <rPr>
        <sz val="11"/>
        <color theme="1"/>
        <rFont val="Arial Narrow"/>
        <family val="2"/>
      </rPr>
      <t xml:space="preserve">
</t>
    </r>
  </si>
  <si>
    <r>
      <rPr>
        <sz val="11"/>
        <color rgb="FFFF0000"/>
        <rFont val="Arial Narrow"/>
        <family val="2"/>
      </rPr>
      <t>Debido</t>
    </r>
    <r>
      <rPr>
        <sz val="11"/>
        <color theme="1"/>
        <rFont val="Arial Narrow"/>
        <family val="2"/>
      </rPr>
      <t xml:space="preserve"> al  extravio o no tener acceso oportuno a los documentos objeto de consulta.</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</si>
  <si>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t>
    </r>
    <r>
      <rPr>
        <sz val="11"/>
        <color theme="1"/>
        <rFont val="Arial Narrow"/>
        <family val="2"/>
      </rPr>
      <t xml:space="preserve"> al  extravio o no tener acceso oportuno a los documentos objeto de consulta.</t>
    </r>
  </si>
  <si>
    <r>
      <rPr>
        <sz val="11"/>
        <color rgb="FFFF0000"/>
        <rFont val="Arial Narrow"/>
        <family val="2"/>
      </rPr>
      <t>Debido</t>
    </r>
    <r>
      <rPr>
        <sz val="11"/>
        <color theme="1"/>
        <rFont val="Arial Narrow"/>
        <family val="2"/>
      </rPr>
      <t xml:space="preserve"> a la suscripción de documentos por personal no autorizado.</t>
    </r>
  </si>
  <si>
    <r>
      <rPr>
        <sz val="11"/>
        <color rgb="FFFF0000"/>
        <rFont val="Arial Narrow"/>
        <family val="2"/>
      </rPr>
      <t>Posibilidad</t>
    </r>
    <r>
      <rPr>
        <sz val="11"/>
        <color theme="1"/>
        <rFont val="Arial Narrow"/>
        <family val="2"/>
      </rPr>
      <t xml:space="preserve"> de incurrir en perdida económica y reputacional, </t>
    </r>
    <r>
      <rPr>
        <sz val="11"/>
        <color rgb="FFFF0000"/>
        <rFont val="Arial Narrow"/>
        <family val="2"/>
      </rPr>
      <t>debido</t>
    </r>
    <r>
      <rPr>
        <sz val="11"/>
        <color theme="1"/>
        <rFont val="Arial Narrow"/>
        <family val="2"/>
      </rPr>
      <t xml:space="preserve"> a la suscripción de documentos por personal no autorizado.</t>
    </r>
  </si>
  <si>
    <r>
      <rPr>
        <sz val="11"/>
        <color rgb="FFFF0000"/>
        <rFont val="Arial Narrow"/>
        <family val="2"/>
      </rPr>
      <t>Debido</t>
    </r>
    <r>
      <rPr>
        <sz val="11"/>
        <color theme="1"/>
        <rFont val="Arial Narrow"/>
        <family val="2"/>
      </rPr>
      <t xml:space="preserve"> a la no implementación de los instrumentos archivísticos estrátegicos y de administración de información.</t>
    </r>
  </si>
  <si>
    <r>
      <t xml:space="preserve">Posibilidad de perdida económica por multa y sanción del ente regulador </t>
    </r>
    <r>
      <rPr>
        <sz val="11"/>
        <color rgb="FFFF0000"/>
        <rFont val="Arial Narrow"/>
        <family val="2"/>
      </rPr>
      <t>debido</t>
    </r>
    <r>
      <rPr>
        <sz val="11"/>
        <color theme="1"/>
        <rFont val="Arial Narrow"/>
        <family val="2"/>
      </rPr>
      <t xml:space="preserve"> a la no implementación de los instrumentos archivísticos estrátegicos y de administración de información.</t>
    </r>
  </si>
  <si>
    <r>
      <rPr>
        <sz val="11"/>
        <color rgb="FFFF0000"/>
        <rFont val="Arial Narrow"/>
        <family val="2"/>
      </rPr>
      <t>Debido</t>
    </r>
    <r>
      <rPr>
        <sz val="11"/>
        <color theme="1"/>
        <rFont val="Arial Narrow"/>
        <family val="2"/>
      </rPr>
      <t xml:space="preserve"> a la perdida y/o sustracción de información fisica de los archivos de gestión y del archivo central de la Entidad</t>
    </r>
  </si>
  <si>
    <r>
      <rPr>
        <sz val="11"/>
        <color rgb="FFFF0000"/>
        <rFont val="Arial Narrow"/>
        <family val="2"/>
      </rPr>
      <t>Debido</t>
    </r>
    <r>
      <rPr>
        <sz val="11"/>
        <color theme="1"/>
        <rFont val="Arial Narrow"/>
        <family val="2"/>
      </rPr>
      <t xml:space="preserve"> al borrado y/o eliminación de información digital de las carpetas compartidas de cada área que conforma la estructura organizacional.</t>
    </r>
  </si>
  <si>
    <r>
      <t xml:space="preserve">Posibilidad de perdida economica y/o reputacional </t>
    </r>
    <r>
      <rPr>
        <sz val="11"/>
        <color rgb="FFFF0000"/>
        <rFont val="Arial Narrow"/>
        <family val="2"/>
      </rPr>
      <t>debido</t>
    </r>
    <r>
      <rPr>
        <sz val="11"/>
        <color theme="1"/>
        <rFont val="Arial Narrow"/>
        <family val="2"/>
      </rPr>
      <t xml:space="preserve"> al borrado y/o eliminación de documentos fisicos o electrónicos de las carpetas compartidas de cada área que conforma la estructura organizacional.</t>
    </r>
  </si>
  <si>
    <r>
      <rPr>
        <sz val="11"/>
        <color rgb="FFFF0000"/>
        <rFont val="Arial Narrow"/>
        <family val="2"/>
      </rPr>
      <t>Debido</t>
    </r>
    <r>
      <rPr>
        <sz val="11"/>
        <color theme="1"/>
        <rFont val="Arial Narrow"/>
        <family val="2"/>
      </rPr>
      <t xml:space="preserve"> a perdida de información por conformación  indebida de expedientes fisicos y/o electrónicos, degradación de información física por agentes de contaminación microbiológica y/o por ocurrencia de incendios.</t>
    </r>
  </si>
  <si>
    <r>
      <t xml:space="preserve">Posibilidad de perdida económica por multa y sanción de entes reguladores </t>
    </r>
    <r>
      <rPr>
        <sz val="11"/>
        <color rgb="FFFF0000"/>
        <rFont val="Arial Narrow"/>
        <family val="2"/>
      </rPr>
      <t>debido</t>
    </r>
    <r>
      <rPr>
        <sz val="11"/>
        <color theme="1"/>
        <rFont val="Arial Narrow"/>
        <family val="2"/>
      </rPr>
      <t xml:space="preserve"> a perdida de información por conformación  indebida de expedientes fisicos y/o electrónicos, degradación de información física por agentes de contaminación microbiológica y/o por ocurrencia de incendios.</t>
    </r>
  </si>
  <si>
    <r>
      <rPr>
        <sz val="11"/>
        <color rgb="FFFF0000"/>
        <rFont val="Arial Narrow"/>
        <family val="2"/>
      </rPr>
      <t xml:space="preserve">Debido </t>
    </r>
    <r>
      <rPr>
        <sz val="11"/>
        <color theme="1"/>
        <rFont val="Arial Narrow"/>
        <family val="2"/>
      </rPr>
      <t>a certifcar erróneamente la disponibilidad de un rubro presupuestal.</t>
    </r>
  </si>
  <si>
    <r>
      <t>Posibilidad</t>
    </r>
    <r>
      <rPr>
        <sz val="11"/>
        <rFont val="Arial Narrow"/>
        <family val="2"/>
      </rPr>
      <t xml:space="preserve"> de perdida económica y reputacional </t>
    </r>
    <r>
      <rPr>
        <sz val="11"/>
        <color rgb="FFFF0000"/>
        <rFont val="Arial Narrow"/>
        <family val="2"/>
      </rPr>
      <t xml:space="preserve">debido </t>
    </r>
    <r>
      <rPr>
        <sz val="11"/>
        <rFont val="Arial Narrow"/>
        <family val="2"/>
      </rPr>
      <t>a certifcar erróneamente la disponibilidad de un rubro presupuestal.</t>
    </r>
  </si>
  <si>
    <r>
      <rPr>
        <sz val="11"/>
        <color rgb="FFFF0000"/>
        <rFont val="Arial Narrow"/>
        <family val="2"/>
      </rPr>
      <t>Debido</t>
    </r>
    <r>
      <rPr>
        <sz val="11"/>
        <color theme="1"/>
        <rFont val="Arial Narrow"/>
        <family val="2"/>
      </rPr>
      <t xml:space="preserve"> a saldos de cuentas contables inconsistentes.</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</si>
  <si>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 a</t>
    </r>
    <r>
      <rPr>
        <sz val="11"/>
        <color theme="1"/>
        <rFont val="Arial Narrow"/>
        <family val="2"/>
      </rPr>
      <t xml:space="preserve"> saldos de cuentas contables inconsistentes.</t>
    </r>
  </si>
  <si>
    <r>
      <rPr>
        <sz val="11"/>
        <color rgb="FFFF0000"/>
        <rFont val="Arial Narrow"/>
        <family val="2"/>
      </rPr>
      <t>Debido</t>
    </r>
    <r>
      <rPr>
        <sz val="11"/>
        <color theme="1"/>
        <rFont val="Arial Narrow"/>
        <family val="2"/>
      </rPr>
      <t xml:space="preserve"> a inconsistencias en el reporte de información exogena y declaraciones tributarias.</t>
    </r>
  </si>
  <si>
    <r>
      <rPr>
        <sz val="11"/>
        <color rgb="FFFF0000"/>
        <rFont val="Arial Narrow"/>
        <family val="2"/>
      </rPr>
      <t>Posibilidad</t>
    </r>
    <r>
      <rPr>
        <sz val="11"/>
        <color theme="1"/>
        <rFont val="Arial Narrow"/>
        <family val="2"/>
      </rPr>
      <t xml:space="preserve"> de perdida economica y reputacional </t>
    </r>
    <r>
      <rPr>
        <sz val="11"/>
        <color rgb="FFFF0000"/>
        <rFont val="Arial Narrow"/>
        <family val="2"/>
      </rPr>
      <t>debido</t>
    </r>
    <r>
      <rPr>
        <sz val="11"/>
        <color theme="1"/>
        <rFont val="Arial Narrow"/>
        <family val="2"/>
      </rPr>
      <t xml:space="preserve"> a inconsistencias en el reporte de información exogena y declaraciones tributarias.</t>
    </r>
  </si>
  <si>
    <r>
      <rPr>
        <sz val="11"/>
        <color rgb="FFFF0000"/>
        <rFont val="Arial Narrow"/>
        <family val="2"/>
      </rPr>
      <t>Debido</t>
    </r>
    <r>
      <rPr>
        <sz val="11"/>
        <color theme="1"/>
        <rFont val="Arial Narrow"/>
        <family val="2"/>
      </rPr>
      <t xml:space="preserve"> a realizar doble pago.</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</si>
  <si>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t>
    </r>
    <r>
      <rPr>
        <sz val="11"/>
        <color theme="1"/>
        <rFont val="Arial Narrow"/>
        <family val="2"/>
      </rPr>
      <t xml:space="preserve"> a realizar doble pago.</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</si>
  <si>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t>
    </r>
    <r>
      <rPr>
        <sz val="11"/>
        <color theme="1"/>
        <rFont val="Arial Narrow"/>
        <family val="2"/>
      </rPr>
      <t xml:space="preserve"> a la no utilización del PAC (el monto máximo mensual de fondos disponibles en la Cuenta Única Nacional para los órganos financiados con recursos de la Nación y el monto máximo de pagos de los establecimientos públicos del orden nacional) solicitado por la Entidad  para un periodo determinado,  y  por debajo del porcentaje  del indicador de uso eficiente de los recursos (INPANUT),   de acuerdo a los parámetros establecidos por el Ministerio de Hacienda Crédito Público en  SIIF Nación</t>
    </r>
  </si>
  <si>
    <r>
      <t xml:space="preserve">Debido </t>
    </r>
    <r>
      <rPr>
        <sz val="11"/>
        <color theme="1"/>
        <rFont val="Arial Narrow"/>
        <family val="2"/>
      </rPr>
      <t>a la no disponibilidad de recursos para la contratación de bienes y servicios tecnológicos (mantenimiento preventivo y correctivo de software,hardware y servicios, obsolescencia de equipos tecnológicos) requeridos o necesarios para el funcionamiento de la infraestructura tecnológica de la Unidad Solidaria.</t>
    </r>
  </si>
  <si>
    <r>
      <rPr>
        <sz val="11"/>
        <color rgb="FFFF0000"/>
        <rFont val="Arial Narrow"/>
        <family val="2"/>
      </rPr>
      <t>Debido</t>
    </r>
    <r>
      <rPr>
        <sz val="11"/>
        <color theme="1"/>
        <rFont val="Arial Narrow"/>
        <family val="2"/>
      </rPr>
      <t xml:space="preserve"> a un inadecuado manejo y mantenimiento de los equipos o fallas por factores internos o externos (Falta de cuidado en la manipulación y cuidado de equipos por personal de mantenimiento y funcionarios en general, suministro de energía eléctrica, fallas en internet, desastre natural, equipos obsoletos, o adecuaciones físicas  de infraestructura no planeadas).</t>
    </r>
  </si>
  <si>
    <r>
      <rPr>
        <sz val="11"/>
        <color rgb="FFFF0000"/>
        <rFont val="Arial Narrow"/>
        <family val="2"/>
      </rPr>
      <t>Debido</t>
    </r>
    <r>
      <rPr>
        <sz val="11"/>
        <rFont val="Arial Narrow"/>
        <family val="2"/>
      </rPr>
      <t xml:space="preserve"> a la contratación de un proponente que no cumple con los requisitos para ejecutar el contrato, conforme a la modalidad de selección del contratista.
</t>
    </r>
  </si>
  <si>
    <r>
      <rPr>
        <sz val="11"/>
        <color rgb="FFFF0000"/>
        <rFont val="Arial Narrow"/>
        <family val="2"/>
      </rPr>
      <t xml:space="preserve">Posibilidad </t>
    </r>
    <r>
      <rPr>
        <sz val="11"/>
        <rFont val="Arial Narrow"/>
        <family val="2"/>
      </rPr>
      <t xml:space="preserve">de perdida económica y reputacional, </t>
    </r>
    <r>
      <rPr>
        <sz val="11"/>
        <color rgb="FFFF0000"/>
        <rFont val="Arial Narrow"/>
        <family val="2"/>
      </rPr>
      <t>debido</t>
    </r>
    <r>
      <rPr>
        <sz val="11"/>
        <rFont val="Arial Narrow"/>
        <family val="2"/>
      </rPr>
      <t xml:space="preserve"> a la contratación de un proponente que no cumple con los requisitos para ejecutar el contrato, conforme a la modalidad de selección del contratista.
</t>
    </r>
  </si>
  <si>
    <r>
      <rPr>
        <sz val="11"/>
        <color rgb="FFFF0000"/>
        <rFont val="Arial Narrow"/>
        <family val="2"/>
      </rPr>
      <t xml:space="preserve">Debido </t>
    </r>
    <r>
      <rPr>
        <sz val="11"/>
        <color theme="1"/>
        <rFont val="Arial Narrow"/>
        <family val="2"/>
      </rPr>
      <t>a vínculos de parentesco, consanguíneo, civil, o legal entre un contratista y su supervisor o en acciones que insidan directamente en su configuración.</t>
    </r>
  </si>
  <si>
    <r>
      <rPr>
        <sz val="11"/>
        <color rgb="FFFF0000"/>
        <rFont val="Arial Narrow"/>
        <family val="2"/>
      </rPr>
      <t>Posibilidad de perdida</t>
    </r>
    <r>
      <rPr>
        <sz val="11"/>
        <color theme="1"/>
        <rFont val="Arial Narrow"/>
        <family val="2"/>
      </rPr>
      <t xml:space="preserve"> reputacional, </t>
    </r>
    <r>
      <rPr>
        <sz val="11"/>
        <color rgb="FFFF0000"/>
        <rFont val="Arial Narrow"/>
        <family val="2"/>
      </rPr>
      <t>debido</t>
    </r>
    <r>
      <rPr>
        <sz val="11"/>
        <rFont val="Arial Narrow"/>
        <family val="2"/>
      </rPr>
      <t xml:space="preserve"> a vínculos de parentesco, consanguíneo, civil, o legal entre un contratista y su supervisor o en acciones que insidan directamente en su configuración.</t>
    </r>
  </si>
  <si>
    <r>
      <rPr>
        <sz val="11"/>
        <color rgb="FFFF0000"/>
        <rFont val="Arial Narrow"/>
        <family val="2"/>
      </rPr>
      <t>Posibilidad</t>
    </r>
    <r>
      <rPr>
        <sz val="11"/>
        <color theme="1"/>
        <rFont val="Arial Narrow"/>
        <family val="2"/>
      </rPr>
      <t xml:space="preserve"> de efecto dañoso sobre los recursos públicos  </t>
    </r>
    <r>
      <rPr>
        <sz val="11"/>
        <color rgb="FFFF0000"/>
        <rFont val="Arial Narrow"/>
        <family val="2"/>
      </rPr>
      <t>a causa de</t>
    </r>
    <r>
      <rPr>
        <sz val="11"/>
        <rFont val="Arial Narrow"/>
        <family val="2"/>
      </rPr>
      <t xml:space="preserve"> </t>
    </r>
    <r>
      <rPr>
        <sz val="11"/>
        <color theme="1"/>
        <rFont val="Arial Narrow"/>
        <family val="2"/>
      </rPr>
      <t>incumplimiento de terminos según la modalidad de contratacion antes, durante o posterior a la vigencia del contrato.</t>
    </r>
  </si>
  <si>
    <r>
      <rPr>
        <sz val="11"/>
        <color rgb="FFFF0000"/>
        <rFont val="Arial Narrow"/>
        <family val="2"/>
      </rPr>
      <t xml:space="preserve">Debido </t>
    </r>
    <r>
      <rPr>
        <sz val="11"/>
        <color theme="1"/>
        <rFont val="Arial Narrow"/>
        <family val="2"/>
      </rPr>
      <t>a la asignación de apoderado judicial sin idoneidad y experiencia.</t>
    </r>
  </si>
  <si>
    <r>
      <rPr>
        <sz val="11"/>
        <color rgb="FFFF0000"/>
        <rFont val="Arial Narrow"/>
        <family val="2"/>
      </rPr>
      <t>Posibilidad</t>
    </r>
    <r>
      <rPr>
        <sz val="11"/>
        <rFont val="Arial Narrow"/>
        <family val="2"/>
      </rPr>
      <t xml:space="preserve"> de perdida reputacional y económica por p</t>
    </r>
    <r>
      <rPr>
        <sz val="11"/>
        <color theme="1"/>
        <rFont val="Arial Narrow"/>
        <family val="2"/>
      </rPr>
      <t xml:space="preserve">rocesos judiciales sin defensa técnica, en favor de los intereses de la Entidad; lo anterior </t>
    </r>
    <r>
      <rPr>
        <sz val="11"/>
        <color rgb="FFFF0000"/>
        <rFont val="Arial Narrow"/>
        <family val="2"/>
      </rPr>
      <t>debido</t>
    </r>
    <r>
      <rPr>
        <sz val="11"/>
        <color theme="1"/>
        <rFont val="Arial Narrow"/>
        <family val="2"/>
      </rPr>
      <t xml:space="preserve"> a la designación de apoderado judicial sin idoneidad y experiencia.</t>
    </r>
    <r>
      <rPr>
        <sz val="11"/>
        <color rgb="FFFF0000"/>
        <rFont val="Arial Narrow"/>
        <family val="2"/>
      </rPr>
      <t/>
    </r>
  </si>
  <si>
    <r>
      <rPr>
        <sz val="11"/>
        <color rgb="FFFF0000"/>
        <rFont val="Arial Narrow"/>
        <family val="2"/>
      </rPr>
      <t>Debido</t>
    </r>
    <r>
      <rPr>
        <sz val="11"/>
        <color theme="1"/>
        <rFont val="Arial Narrow"/>
        <family val="2"/>
      </rPr>
      <t xml:space="preserve"> a  procesos sin designación de apoderado judicial y sin seguimiento oportuno</t>
    </r>
  </si>
  <si>
    <r>
      <rPr>
        <sz val="11"/>
        <color rgb="FFFF0000"/>
        <rFont val="Arial Narrow"/>
        <family val="2"/>
      </rPr>
      <t xml:space="preserve">Posibilidad </t>
    </r>
    <r>
      <rPr>
        <sz val="11"/>
        <rFont val="Arial Narrow"/>
        <family val="2"/>
      </rPr>
      <t xml:space="preserve">de perdida reputacional y económica por procesos sin defensa judicial oportuna,  </t>
    </r>
    <r>
      <rPr>
        <sz val="11"/>
        <color rgb="FFFF0000"/>
        <rFont val="Arial Narrow"/>
        <family val="2"/>
      </rPr>
      <t xml:space="preserve">Debido </t>
    </r>
    <r>
      <rPr>
        <sz val="11"/>
        <color theme="1"/>
        <rFont val="Arial Narrow"/>
        <family val="2"/>
      </rPr>
      <t>a  procesos sin designación de apoderado judicial y sin seguimiento oportuno</t>
    </r>
  </si>
  <si>
    <r>
      <rPr>
        <sz val="11"/>
        <color rgb="FFFF0000"/>
        <rFont val="Arial Narrow"/>
        <family val="2"/>
      </rPr>
      <t>Debido</t>
    </r>
    <r>
      <rPr>
        <sz val="11"/>
        <rFont val="Arial Narrow"/>
        <family val="2"/>
      </rPr>
      <t xml:space="preserve"> que no se tuvo en cuenta los criterios establecidos para determinar el producto o servicio no conforme y/o al incumplimiento de característica o productos acordados, u otro que se definió en las condiciones y términos establecidos contractualmente.</t>
    </r>
  </si>
  <si>
    <r>
      <rPr>
        <sz val="11"/>
        <color rgb="FFFF0000"/>
        <rFont val="Arial Narrow"/>
        <family val="2"/>
      </rPr>
      <t>Posibilidad de perdida</t>
    </r>
    <r>
      <rPr>
        <sz val="11"/>
        <color theme="1"/>
        <rFont val="Arial Narrow"/>
        <family val="2"/>
      </rPr>
      <t xml:space="preserve"> reputacional y económica por presencia de un producto o servicio no conforme,  en la producción o prestación de servicios al sector solidario, </t>
    </r>
    <r>
      <rPr>
        <sz val="11"/>
        <color rgb="FFFF0000"/>
        <rFont val="Arial Narrow"/>
        <family val="2"/>
      </rPr>
      <t>debido</t>
    </r>
    <r>
      <rPr>
        <sz val="11"/>
        <color theme="1"/>
        <rFont val="Arial Narrow"/>
        <family val="2"/>
      </rPr>
      <t xml:space="preserve"> que no se tuvo en cuenta los criterios establecidos para determinar el producto o servicio no conforme y/o al incumplimiento de característica o productos acordados, u otro que se definió en las condiciones y términos establecidos contractualmente.</t>
    </r>
  </si>
  <si>
    <r>
      <rPr>
        <sz val="11"/>
        <color rgb="FFFF0000"/>
        <rFont val="Arial Narrow"/>
        <family val="2"/>
      </rPr>
      <t>Debido</t>
    </r>
    <r>
      <rPr>
        <sz val="11"/>
        <rFont val="Arial Narrow"/>
        <family val="2"/>
      </rPr>
      <t xml:space="preserve"> a fallas en el aseguramiento de los documentos que se encuentran disponible para el uso de los funcionarios o para consulta de la ciudadanía en general. </t>
    </r>
    <r>
      <rPr>
        <sz val="11"/>
        <color theme="1"/>
        <rFont val="Arial Narrow"/>
        <family val="2"/>
      </rPr>
      <t xml:space="preserve">
 </t>
    </r>
  </si>
  <si>
    <r>
      <rPr>
        <sz val="11"/>
        <color rgb="FFFF0000"/>
        <rFont val="Arial Narrow"/>
        <family val="2"/>
      </rPr>
      <t>Posibilidad de perdida</t>
    </r>
    <r>
      <rPr>
        <sz val="11"/>
        <color theme="1"/>
        <rFont val="Arial Narrow"/>
        <family val="2"/>
      </rPr>
      <t xml:space="preserve"> reputacional por el uso de un documento desactualizado o obsoleto en la gestión interna o para la prestación de un servicio o producto de la Unidad. </t>
    </r>
    <r>
      <rPr>
        <sz val="11"/>
        <color rgb="FFFF0000"/>
        <rFont val="Arial Narrow"/>
        <family val="2"/>
      </rPr>
      <t>Debido</t>
    </r>
    <r>
      <rPr>
        <sz val="11"/>
        <color theme="1"/>
        <rFont val="Arial Narrow"/>
        <family val="2"/>
      </rPr>
      <t xml:space="preserve"> a fallas en el aseguramiento de los criterios del producto o servicio no conforme documentos que se encuentran disponible para el uso de los funcionarios o para consulta de la ciudadanía en general. </t>
    </r>
  </si>
  <si>
    <r>
      <rPr>
        <sz val="11"/>
        <color rgb="FFFF0000"/>
        <rFont val="Arial Narrow"/>
        <family val="2"/>
      </rPr>
      <t>Debido</t>
    </r>
    <r>
      <rPr>
        <sz val="11"/>
        <rFont val="Arial Narrow"/>
        <family val="2"/>
      </rPr>
      <t xml:space="preserve"> a la no atención de observaciones, recomendaciones o hallazgos producto de evaluaciones, autoevaluaciones y auditorias por parte de fuentes internas o externas en la medición del desempeño institucional.</t>
    </r>
  </si>
  <si>
    <r>
      <rPr>
        <sz val="11"/>
        <color rgb="FFFF0000"/>
        <rFont val="Arial Narrow"/>
        <family val="2"/>
      </rPr>
      <t>Posibilidad</t>
    </r>
    <r>
      <rPr>
        <sz val="11"/>
        <color theme="1"/>
        <rFont val="Arial Narrow"/>
        <family val="2"/>
      </rPr>
      <t xml:space="preserve"> de incurrir en perdida económica por deficiencia en la gestión integral en todas áreas de la Unidad, generada por incumplimiento de realizar oportunidades de mejoramiento, </t>
    </r>
    <r>
      <rPr>
        <sz val="11"/>
        <color rgb="FFFF0000"/>
        <rFont val="Arial Narrow"/>
        <family val="2"/>
      </rPr>
      <t>debido</t>
    </r>
    <r>
      <rPr>
        <sz val="11"/>
        <rFont val="Arial Narrow"/>
        <family val="2"/>
      </rPr>
      <t xml:space="preserve"> a la no atención de observaciones, recomendaciones o hallazgos producto de evaluaciones, autoevaluaciones y auditorias por parte de fuentes internas o externas en la medición del desempeño institucional FURAG.</t>
    </r>
  </si>
  <si>
    <r>
      <rPr>
        <sz val="11"/>
        <color rgb="FFFF0000"/>
        <rFont val="Arial Narrow"/>
        <family val="2"/>
      </rPr>
      <t>Debido</t>
    </r>
    <r>
      <rPr>
        <sz val="11"/>
        <color theme="1"/>
        <rFont val="Arial Narrow"/>
        <family val="2"/>
      </rPr>
      <t xml:space="preserve"> a hallazgos con presuntas incidencias fiscales, penales y disciplinarias  que no sean reportados por la Oficina de Control Interno en las auditorias de evaluación independiente.</t>
    </r>
  </si>
  <si>
    <r>
      <rPr>
        <sz val="11"/>
        <color rgb="FFFF0000"/>
        <rFont val="Arial Narrow"/>
        <family val="2"/>
      </rPr>
      <t>A causa</t>
    </r>
    <r>
      <rPr>
        <sz val="11"/>
        <color theme="1"/>
        <rFont val="Arial Narrow"/>
        <family val="2"/>
      </rPr>
      <t xml:space="preserve"> del incumplimiento en la ejecución del  convenio con productos o servicios que no cumplen los requisitos o caracteristicas determinadas.</t>
    </r>
  </si>
  <si>
    <r>
      <rPr>
        <sz val="11"/>
        <color rgb="FFFF0000"/>
        <rFont val="Arial Narrow"/>
        <family val="2"/>
      </rPr>
      <t>A causa</t>
    </r>
    <r>
      <rPr>
        <sz val="11"/>
        <rFont val="Arial Narrow"/>
        <family val="2"/>
      </rPr>
      <t xml:space="preserve"> de que no estan incluidos todos los bienes muebles e inmuebles de la Unidad en la poliza de seguro y/o por omisión en la actualización de bienes que cubren el contrato de seguro.</t>
    </r>
  </si>
  <si>
    <r>
      <rPr>
        <sz val="11"/>
        <color rgb="FFFF0000"/>
        <rFont val="Arial Narrow"/>
        <family val="2"/>
      </rPr>
      <t>A causa de</t>
    </r>
    <r>
      <rPr>
        <sz val="11"/>
        <color theme="1"/>
        <rFont val="Arial Narrow"/>
        <family val="2"/>
      </rPr>
      <t xml:space="preserve"> incumplimiento de terminos según la modalidad de contratacion antes, durante o posterior a la vigencia del contrato.</t>
    </r>
  </si>
  <si>
    <r>
      <rPr>
        <sz val="11"/>
        <color rgb="FFFF0000"/>
        <rFont val="Arial Narrow"/>
        <family val="2"/>
      </rPr>
      <t>A causa</t>
    </r>
    <r>
      <rPr>
        <sz val="11"/>
        <color theme="1"/>
        <rFont val="Arial Narrow"/>
        <family val="2"/>
      </rPr>
      <t xml:space="preserve"> </t>
    </r>
    <r>
      <rPr>
        <sz val="11"/>
        <color rgb="FFFF0000"/>
        <rFont val="Arial Narrow"/>
        <family val="2"/>
      </rPr>
      <t xml:space="preserve"> de</t>
    </r>
    <r>
      <rPr>
        <sz val="11"/>
        <color theme="1"/>
        <rFont val="Arial Narrow"/>
        <family val="2"/>
      </rPr>
      <t xml:space="preserve"> incumplimiento de terminos según la modalidad de contratacion antes, durante o posterior a la vigencia del contrato.</t>
    </r>
  </si>
  <si>
    <t>Diligenciar formato con los requisitos establecidos en la norma para realizar estudios (formato de documento y estudios previos conforme a lo enunciado en la ley 1150 de 2007) y verificación del posible contratista u oferente.</t>
  </si>
  <si>
    <t>FISCAL</t>
  </si>
  <si>
    <t>USUARIOS PRODUCTOS Y PRÁCTICAS</t>
  </si>
  <si>
    <t>Hace referencia al sistema en el que las empresas, los trabajadores y sus representantes y, directa o indirectamente, la Administración, interactúan con el fin de establecer las normas básicas que rigen las relaciones de trabajo</t>
  </si>
  <si>
    <t>Factores generadores para el proceso</t>
  </si>
  <si>
    <t>Contar en cada regional con personal profesional y técnico suficiente para la operación de la red, garantizando la calidad y oportunidad del dato. Minimizando el tiempo de resago de información en los procesos de verificación y validación.
Personal técnico insufiente para labores de campo. Fallas en la captura, tratamiento y almacenamiento de datos hidrometeorologicos y ambientales0
Pago oportuno de los datos generados a los observadores voluntarios</t>
  </si>
  <si>
    <t>Integridad de datos, disponibilidad de datos y sistemas, desarrollo, producción, mantenimiento de sistemas de información.</t>
  </si>
  <si>
    <t xml:space="preserve">Fallas en los sensores de las estaciones ubicadas en los puntos de operación de la red </t>
  </si>
  <si>
    <t>Orden Público que impida acceso a los datos generando una perdida en la continuidad de la información.</t>
  </si>
  <si>
    <t>Ejecución y administración de procesos</t>
  </si>
  <si>
    <t xml:space="preserve">Pérdidas derivadas de errores en la ejecución y administración de procesos. </t>
  </si>
  <si>
    <t>Fraude externo</t>
  </si>
  <si>
    <t xml:space="preserve">Pérdida derivada de actos de fraude por personas ajenas a la organización (no participa personal de la entidad). </t>
  </si>
  <si>
    <t>Fraude interno</t>
  </si>
  <si>
    <t xml:space="preserve">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 </t>
  </si>
  <si>
    <t>Fallas tecnológicas</t>
  </si>
  <si>
    <t xml:space="preserve">Errores en hardware, software, telecomunicaciones, interrupción de servicios básicos. </t>
  </si>
  <si>
    <t>Relaciones laborales</t>
  </si>
  <si>
    <t xml:space="preserve">Fallas negligentes o involuntarias de las obligaciones frente a los usuarios y que impiden satisfacer una obligación profesional frente a éstos. </t>
  </si>
  <si>
    <t>Daños a activos fijos/ eventos externos</t>
  </si>
  <si>
    <t xml:space="preserve">Pérdidas que surgen de acciones contrarias a las leyes o acuerdos de empleo, salud o seguridad, del pago de demandas por daños personales o de discriminación. </t>
  </si>
  <si>
    <t>Usuarios, productos y prácticas</t>
  </si>
  <si>
    <t>EJECUCIÓN Y ADMINISTRACIÓN DE PROCESOS</t>
  </si>
  <si>
    <t>FRAUDE EXTERNO</t>
  </si>
  <si>
    <t>FRAUDE INTERNO</t>
  </si>
  <si>
    <t>FALLAS TECNOLÓGICAS</t>
  </si>
  <si>
    <t>USUARIOS, PRODUCTOS Y PRÁCTICAS</t>
  </si>
  <si>
    <t>DAÑOS A ACTIVOS FIJOS/EVENTOS EXTERNOS</t>
  </si>
  <si>
    <t>CORRUPCIÓN</t>
  </si>
  <si>
    <t>CONFLICTO DE INTERÉS</t>
  </si>
  <si>
    <t>CLASIFICACIÓN DE RIESGOS</t>
  </si>
  <si>
    <t>RESUMEN MAPA DE RIESGOS DE CORRUPCIÓN 2025</t>
  </si>
  <si>
    <t>Realizar el aseguramiento de los documentos que se encuentran vigentes en los diferentes procesos del SIGOS.</t>
  </si>
  <si>
    <r>
      <rPr>
        <sz val="11"/>
        <color rgb="FFFF0000"/>
        <rFont val="Arial Narrow"/>
        <family val="2"/>
      </rPr>
      <t xml:space="preserve">Posibilidad </t>
    </r>
    <r>
      <rPr>
        <sz val="11"/>
        <color theme="1"/>
        <rFont val="Arial Narrow"/>
        <family val="2"/>
      </rPr>
      <t xml:space="preserve">de efecto dañoso sobre los recursos públicos, en la etapa de planeación y en la  ejecución del presupuesto de la Entidad, </t>
    </r>
    <r>
      <rPr>
        <sz val="11"/>
        <color rgb="FFFF0000"/>
        <rFont val="Arial Narrow"/>
        <family val="2"/>
      </rPr>
      <t>debido</t>
    </r>
    <r>
      <rPr>
        <sz val="11"/>
        <color theme="1"/>
        <rFont val="Arial Narrow"/>
        <family val="2"/>
      </rPr>
      <t xml:space="preserve"> a que no se tuvieron en cuenta las metas y compromisos asignados por el gobierno nacional a la Unidad.</t>
    </r>
  </si>
  <si>
    <r>
      <rPr>
        <sz val="11"/>
        <color rgb="FFFF0000"/>
        <rFont val="Arial Narrow"/>
        <family val="2"/>
      </rPr>
      <t xml:space="preserve">Posibilidad </t>
    </r>
    <r>
      <rPr>
        <sz val="11"/>
        <color theme="1"/>
        <rFont val="Arial Narrow"/>
        <family val="2"/>
      </rPr>
      <t xml:space="preserve">de perdida reputacional y económica por planificación institucional que no responde a los lineamientos del gobierno nacional y/o a las funciones de la Unidad, </t>
    </r>
    <r>
      <rPr>
        <sz val="11"/>
        <color rgb="FFFF0000"/>
        <rFont val="Arial Narrow"/>
        <family val="2"/>
      </rPr>
      <t>debido</t>
    </r>
    <r>
      <rPr>
        <sz val="11"/>
        <color theme="1"/>
        <rFont val="Arial Narrow"/>
        <family val="2"/>
      </rPr>
      <t xml:space="preserve"> a que se pierde el enfoque de la misión institucional, a metas y objetivos de difícil logro y/o que no se enmarcan en las funciones institucionales</t>
    </r>
  </si>
  <si>
    <t xml:space="preserve">El profesional responsable de revisión y actualización de documentos, verificará en el aplicativo ISOLUCIÓN, que los documentos implementados en los diferentes procesos se encuentren disponibles  para el uso de los funcionarios o para consulta de la ciudadanía en general. </t>
  </si>
  <si>
    <t>Estado / Evidencias
Feb 2025</t>
  </si>
  <si>
    <t>Estado / Evidencias
Mar 2025</t>
  </si>
  <si>
    <t>Estado / Evidencias
Abr 2025</t>
  </si>
  <si>
    <t>Grupo de Gestión Administrativa</t>
  </si>
  <si>
    <t>No se cumplio con la Planeacion Misional por d emoras en gestion de documentos soportes  para pago en el proceso de Gestion Financiera</t>
  </si>
  <si>
    <t>GFI 06</t>
  </si>
  <si>
    <t>Enviar correos a ordenador de Gasto y  supervisor de contrato  informadoles Pendientes por Pagar  de pago a proveedores y contratistas.</t>
  </si>
  <si>
    <t>PDE 04</t>
  </si>
  <si>
    <t xml:space="preserve">Supervision con deficiente o inexistenteen seguimiento y control a terminos juridicos, finacieros o administrativos para el cumplimiento de plazos en los contratos . </t>
  </si>
  <si>
    <t>no se tuvieron en cuenta las metas y compromisos asignados por el gobierno nacional a la Unidad.</t>
  </si>
  <si>
    <r>
      <t xml:space="preserve">Debido </t>
    </r>
    <r>
      <rPr>
        <sz val="11"/>
        <color theme="1"/>
        <rFont val="Arial Narrow"/>
        <family val="2"/>
      </rPr>
      <t>a que no se tuvieron en cuenta las metas y compromisos asignados por el gobierno nacional a la Unidad.</t>
    </r>
  </si>
  <si>
    <t xml:space="preserve">1. Realizar el seguimiento al reporte periódico de los resultados de la institución en los diferentes aplicativos dispuestos por el Gobierno Nacional.
2. Informar sobre los seguimientos y avance en el cumplimiento de metas institucionales,  en el comité de gestión y desempeño institucional o en la instancia que haga sus veces.
</t>
  </si>
  <si>
    <t xml:space="preserve">1.Mantener actualizada la documentación y herramientas para la gestión de riesgos, mediante acompañamiento y asesoría. 
2. Realizar análisis a los seguimientos que reportan los líderes de procesos frente a los controles establecidos en los  Mapa de Riesgos de la entidad periódicamente.
</t>
  </si>
  <si>
    <t>a causa de un evento potencial por factores derivados de circunstancias sociales, que generan
situaciones de agresión intencional de personas contra otras personas.</t>
  </si>
  <si>
    <t>efectos dañosos sobre servidores o contratistas por enfrentar situaciones peligrosas o vulnerables en espacios públicos</t>
  </si>
  <si>
    <t>CFO 05</t>
  </si>
  <si>
    <r>
      <rPr>
        <sz val="11"/>
        <color rgb="FFFF0000"/>
        <rFont val="Arial Narrow"/>
        <family val="2"/>
      </rPr>
      <t xml:space="preserve">Debido </t>
    </r>
    <r>
      <rPr>
        <sz val="11"/>
        <color theme="1"/>
        <rFont val="Arial Narrow"/>
        <family val="2"/>
      </rPr>
      <t>a  una orientación inadecuada en la prestación del servicio</t>
    </r>
  </si>
  <si>
    <t xml:space="preserve">Desconocimiento de Portafolio de servicio y caracteristicas especificas de la misionalidad. </t>
  </si>
  <si>
    <r>
      <rPr>
        <sz val="11"/>
        <color rgb="FFFF0000"/>
        <rFont val="Arial Narrow"/>
        <family val="2"/>
      </rPr>
      <t xml:space="preserve">Posibilidad </t>
    </r>
    <r>
      <rPr>
        <sz val="11"/>
        <color theme="1"/>
        <rFont val="Arial Narrow"/>
        <family val="2"/>
      </rPr>
      <t xml:space="preserve">de afectación reputacional por insatisfacción del grupo de valor </t>
    </r>
    <r>
      <rPr>
        <sz val="11"/>
        <color rgb="FFFF0000"/>
        <rFont val="Arial Narrow"/>
        <family val="2"/>
      </rPr>
      <t>debido</t>
    </r>
    <r>
      <rPr>
        <sz val="11"/>
        <color theme="1"/>
        <rFont val="Arial Narrow"/>
        <family val="2"/>
      </rPr>
      <t xml:space="preserve"> a pérdida de confidencialidad de los datos personales semiprivados asociados a números de cuenta de proveedores y contratistas.</t>
    </r>
  </si>
  <si>
    <r>
      <rPr>
        <sz val="11"/>
        <color rgb="FFFF0000"/>
        <rFont val="Arial Narrow"/>
        <family val="2"/>
      </rPr>
      <t>Posibilidad</t>
    </r>
    <r>
      <rPr>
        <sz val="11"/>
        <color theme="1"/>
        <rFont val="Arial Narrow"/>
        <family val="2"/>
      </rPr>
      <t xml:space="preserve"> de afectación reputacional por la insatisfacción de los grupos de valor,  </t>
    </r>
    <r>
      <rPr>
        <sz val="11"/>
        <color rgb="FFFF0000"/>
        <rFont val="Arial Narrow"/>
        <family val="2"/>
      </rPr>
      <t>debido</t>
    </r>
    <r>
      <rPr>
        <sz val="11"/>
        <rFont val="Arial Narrow"/>
        <family val="2"/>
      </rPr>
      <t xml:space="preserve"> a inconsistencia de los datos divulgados a través de las operaciónes estadisticas de información de la unidad</t>
    </r>
  </si>
  <si>
    <r>
      <t>Debido</t>
    </r>
    <r>
      <rPr>
        <sz val="11"/>
        <rFont val="Arial Narrow"/>
        <family val="2"/>
      </rPr>
      <t xml:space="preserve">  a inconsistencia de los datos divulgados a través de las operaciónes estadisticas de información de la unidad</t>
    </r>
  </si>
  <si>
    <t>La información no validada o inconsistentes que se repota a la operación estadistica.</t>
  </si>
  <si>
    <t>Realizar aseguramiento de fuente confiable de datos con información  de operaciones estadísticas consistente.</t>
  </si>
  <si>
    <r>
      <t xml:space="preserve">Posibilidad de afectación reputacional por débil implementación interna de la política de gestión del conocimiento y la innovación </t>
    </r>
    <r>
      <rPr>
        <sz val="11"/>
        <color rgb="FFFF0000"/>
        <rFont val="Arial Narrow"/>
        <family val="2"/>
      </rPr>
      <t>debido</t>
    </r>
    <r>
      <rPr>
        <sz val="11"/>
        <color theme="1"/>
        <rFont val="Arial Narrow"/>
        <family val="2"/>
      </rPr>
      <t xml:space="preserve"> a la baja comprensión, apropiación y aplicación de lineamientos e instrumentos establecidos</t>
    </r>
  </si>
  <si>
    <r>
      <rPr>
        <sz val="11"/>
        <color rgb="FFFF0000"/>
        <rFont val="Arial Narrow"/>
        <family val="2"/>
      </rPr>
      <t xml:space="preserve">Devido </t>
    </r>
    <r>
      <rPr>
        <sz val="11"/>
        <color theme="1"/>
        <rFont val="Arial Narrow"/>
        <family val="2"/>
      </rPr>
      <t xml:space="preserve">a la baja comprensión, apropiación y aplicación de lineamientos e instrumentos establecidos
 </t>
    </r>
  </si>
  <si>
    <t>Falta ce compromoiso y apropiacion de la Gestiondel Conocimiento</t>
  </si>
  <si>
    <r>
      <t xml:space="preserve">Posibilidad de afectación reputacional Por perdida de confidencialidad </t>
    </r>
    <r>
      <rPr>
        <sz val="11"/>
        <color rgb="FFFF0000"/>
        <rFont val="Arial Narrow"/>
        <family val="2"/>
      </rPr>
      <t>debido</t>
    </r>
    <r>
      <rPr>
        <sz val="11"/>
        <color theme="1"/>
        <rFont val="Arial Narrow"/>
        <family val="2"/>
      </rPr>
      <t xml:space="preserve"> a inadecuada configuración de roles y permisos en el sistema de gestion documental</t>
    </r>
  </si>
  <si>
    <r>
      <rPr>
        <sz val="11"/>
        <color rgb="FFFF0000"/>
        <rFont val="Arial Narrow"/>
        <family val="2"/>
      </rPr>
      <t>Debido</t>
    </r>
    <r>
      <rPr>
        <sz val="11"/>
        <color theme="1"/>
        <rFont val="Arial Narrow"/>
        <family val="2"/>
      </rPr>
      <t xml:space="preserve">  a inadecuada configuración de roles y permisos en el sistema de gestion documental</t>
    </r>
  </si>
  <si>
    <t>Falta de Definicion de Roles  y permisos en el SGD</t>
  </si>
  <si>
    <r>
      <rPr>
        <sz val="11"/>
        <color rgb="FFFF0000"/>
        <rFont val="Arial Narrow"/>
        <family val="2"/>
      </rPr>
      <t>Posibilidad</t>
    </r>
    <r>
      <rPr>
        <sz val="11"/>
        <rFont val="Arial Narrow"/>
        <family val="2"/>
      </rPr>
      <t xml:space="preserve"> de perdida reputacional y económica po</t>
    </r>
    <r>
      <rPr>
        <sz val="11"/>
        <color theme="1"/>
        <rFont val="Arial Narrow"/>
        <family val="2"/>
      </rPr>
      <t xml:space="preserve">r Respuesta a PQRDSF sin el lleno de los requisitos legales. </t>
    </r>
    <r>
      <rPr>
        <sz val="11"/>
        <color rgb="FFFF0000"/>
        <rFont val="Arial Narrow"/>
        <family val="2"/>
      </rPr>
      <t xml:space="preserve"> Debido </t>
    </r>
    <r>
      <rPr>
        <sz val="11"/>
        <color theme="1"/>
        <rFont val="Arial Narrow"/>
        <family val="2"/>
      </rPr>
      <t>a  Respuestas a las PQRDSF fuera de los términos establecidos, Respuestas a las PQRDSF no congruentes con lo solicitado,  y PQRDSF sin traslado oportuno.</t>
    </r>
  </si>
  <si>
    <r>
      <rPr>
        <sz val="11"/>
        <color rgb="FFFF0000"/>
        <rFont val="Arial Narrow"/>
        <family val="2"/>
      </rPr>
      <t xml:space="preserve"> Debido</t>
    </r>
    <r>
      <rPr>
        <sz val="11"/>
        <color theme="1"/>
        <rFont val="Arial Narrow"/>
        <family val="2"/>
      </rPr>
      <t xml:space="preserve"> a  Respuestas a las PQRDSF fuera de los términos establecidos, Respuestas a las PQRDSF no congruentes con lo solicitado,  y PQRDSF sin traslado oportuno.</t>
    </r>
  </si>
  <si>
    <t>No establecimientos de controles y seguimientos a las PQRDSF radicadas al interior de la UNIDAD SOLIDARIA</t>
  </si>
  <si>
    <t>La no verificación de existencia de incompatibilidad o conflicto de intereses entre el apoderado designado por la UNIDAD SOLIDARIA y la parte demandante o demandada según corresponda.</t>
  </si>
  <si>
    <t>Revisión, actualización y desarrollo del proceso de Pensamiento y Direccionamiento Estratégico, para la formulación e implementación de la Planeación Estratégica Institucional.</t>
  </si>
  <si>
    <t>Actualizar herramientas de actualización datos de ejecución y administración de metas y compromisos del presupuesto asignando por PND.</t>
  </si>
  <si>
    <t>Revisar ejecución presupuestal en cuentas de pasivos por proyectos de  la entidad por pagar.</t>
  </si>
  <si>
    <t xml:space="preserve">Revisar ejecución del plan de acción al área asignada para ejecutar anualmente el plan de trabajo de la vigencia correspondiente con el fin de fortalecer la apropiación y la implementación de la gestión del conocimiento y la innovación al interior de la entidad. </t>
  </si>
  <si>
    <t>Realizar seguimiento a la ejecución de los proyectos de inversión, estableciéndose el grado de avance físico, financiero y de gestión, realizar informes mensuales de ejecución presupuestal.</t>
  </si>
  <si>
    <t>Los lideres de los proceso Misionales realiza revisión de requerimientos y respuestas proyectadas en los diferentes canales de atención con el fin de evitar una orientación inadecuada.</t>
  </si>
  <si>
    <t>Verificar cantidad y descripción de bienes contra factura, hoja de inventarios individual y diligenciamiento de los registros correspondientes de inventarios. Por parte del profesional Especializado responsable de Inventarios</t>
  </si>
  <si>
    <t>Implementar los instrumentos archivísticos, tales como diagnóstico integral archivístico, PINAR, PGD, SIC, política de archivo, tablas de retención documental. tablas de valoración documental y cuadro de clasificación documental.</t>
  </si>
  <si>
    <t>Implementar perfiles de acceso para los funcionarios.</t>
  </si>
  <si>
    <t>Verificar y revisar que los rubros y usos presupuestales se encuentren vigentes, creados y que sean acordes con el objeto contractual y las necesidades presentadas, teniendo en cuenta la disponibilidad presupuestal por parte de los Funcionarios responsable de presupuesto.</t>
  </si>
  <si>
    <t>Brindar acompañamiento en la definición de los rubros y usos presupuestales para la adquisición de bienes o servicios y para la suscripción de convenios por parte de los funcionario encargado del manejo de presupuesto.</t>
  </si>
  <si>
    <t>Revisar y analizar la información de SIIF nación de acuerdo con los registros de obligaciones y pagos generados en la ejecución mensual, para realizar registros contables adecuados con base en la normatividad vigente.</t>
  </si>
  <si>
    <t>Revisar y conciliar la información exógena a reportar contra los saldos acumulados contables al cierre del periodo fiscal.</t>
  </si>
  <si>
    <t>Revisar saldos en cuentas de los bancos de la entidad para verificar la afectación del pago realizado.</t>
  </si>
  <si>
    <t>Revisar ejecución presupuestal  en cuentas de pasivos por proyectos de  la entidad por pagar.</t>
  </si>
  <si>
    <t>Efectuar revisión régimen de inhabilidades e incompatibilidades, consagrado en la Ley 80 de 1.993; y ley 1474 de 2.011.</t>
  </si>
  <si>
    <t>Revisión oportuna de las PQRDSF presentadas con respuestas dentro de los términos de Ley</t>
  </si>
  <si>
    <t>El líder responsable del proceso respectivo donde se presta el servicio o producto verificará el cumplimiento de las característica y criterios establecidos para la conformidad de los productos o servicios de la Unidad.</t>
  </si>
  <si>
    <t>El director técnico del área donde se lleva a cabo la prestación del producto o servicio respectivo, validará el cumplimiento de los requisitos, características y criterios establecidos para la conformidad de los productos o servicios de la Unidad.</t>
  </si>
  <si>
    <t>Estudiar hojas de vida de apoderados judiciales de procesos a favor o en contra de la UNIDAD SOLIDARIA.</t>
  </si>
  <si>
    <t>Implementar protocolo de confidencialidad, roles y acceso al sistema de Gestion Documental de la Entidad.</t>
  </si>
  <si>
    <t>Diseñar y actualizar el Plan Estadístico Institucional, las fichas de cada operación estadística y las herramientas de recolección de información internas y externas</t>
  </si>
  <si>
    <r>
      <rPr>
        <sz val="11"/>
        <color rgb="FFFF0000"/>
        <rFont val="Arial Narrow"/>
        <family val="2"/>
      </rPr>
      <t>Posibilidad</t>
    </r>
    <r>
      <rPr>
        <sz val="11"/>
        <rFont val="Arial Narrow"/>
        <family val="2"/>
      </rPr>
      <t xml:space="preserve"> de perdida reputa</t>
    </r>
    <r>
      <rPr>
        <sz val="11"/>
        <color theme="1"/>
        <rFont val="Arial Narrow"/>
        <family val="2"/>
      </rPr>
      <t xml:space="preserve">cional y económica por uso de mecanismos de administración de riesgos inadecuados y deficiente detección temprana de los riesgos, </t>
    </r>
    <r>
      <rPr>
        <sz val="11"/>
        <color rgb="FFFF0000"/>
        <rFont val="Arial Narrow"/>
        <family val="2"/>
      </rPr>
      <t xml:space="preserve">debido </t>
    </r>
    <r>
      <rPr>
        <sz val="11"/>
        <rFont val="Arial Narrow"/>
        <family val="2"/>
      </rPr>
      <t>a la falta de actualización y aplicación de las herramientas para la gestión y Administración de Riesgos y el diseño de controles en la entidad</t>
    </r>
  </si>
  <si>
    <t>Actualizar, capacitar y socializar las herramientas para la Administración de riesgos de la entidad  (Política de administración de riesgos, formatos, manual y procedimientos) de acuerdo con la normatividad y lineamiento .</t>
  </si>
  <si>
    <r>
      <rPr>
        <sz val="11"/>
        <color rgb="FFFF0000"/>
        <rFont val="Arial Narrow"/>
        <family val="2"/>
      </rPr>
      <t xml:space="preserve">Posibilidad </t>
    </r>
    <r>
      <rPr>
        <sz val="11"/>
        <color theme="1"/>
        <rFont val="Arial Narrow"/>
        <family val="2"/>
      </rPr>
      <t xml:space="preserve">de pérdida reputacional por insatisfacción a los ciudadanos o grupo de valor  debido a  desconocimiento de la operación de los canales de atencion, inadecuada  atencion a denuncias, orientación deficinte,  en la prestación del servicio
</t>
    </r>
  </si>
  <si>
    <t>Verificar y hacer seguimiento a las recomendaciones realizadas a los Procesos de la Entidad y su respectiva tratamiento con base en los hallazgos.</t>
  </si>
  <si>
    <r>
      <rPr>
        <sz val="11"/>
        <color rgb="FFFF0000"/>
        <rFont val="Arial Narrow"/>
        <family val="2"/>
      </rPr>
      <t xml:space="preserve">Debido  </t>
    </r>
    <r>
      <rPr>
        <sz val="11"/>
        <color theme="1"/>
        <rFont val="Arial Narrow"/>
        <family val="2"/>
      </rPr>
      <t>a la no presentación de las mediciones e informes establecidos en las auditorias de evaluación independiente.</t>
    </r>
  </si>
  <si>
    <r>
      <rPr>
        <sz val="11"/>
        <color rgb="FFFF0000"/>
        <rFont val="Arial Narrow"/>
        <family val="2"/>
      </rPr>
      <t xml:space="preserve">Posibilidad </t>
    </r>
    <r>
      <rPr>
        <sz val="11"/>
        <color theme="1"/>
        <rFont val="Arial Narrow"/>
        <family val="2"/>
      </rPr>
      <t xml:space="preserve">de perdida reputacional  </t>
    </r>
    <r>
      <rPr>
        <sz val="11"/>
        <color rgb="FFFF0000"/>
        <rFont val="Arial Narrow"/>
        <family val="2"/>
      </rPr>
      <t xml:space="preserve">debido </t>
    </r>
    <r>
      <rPr>
        <sz val="11"/>
        <color theme="1"/>
        <rFont val="Arial Narrow"/>
        <family val="2"/>
      </rPr>
      <t xml:space="preserve"> a la no presentación de las mediciones e informes establecidos en las auditorias de evaluación independiente.</t>
    </r>
  </si>
  <si>
    <r>
      <rPr>
        <sz val="11"/>
        <color rgb="FFFF0000"/>
        <rFont val="Arial Narrow"/>
        <family val="2"/>
      </rPr>
      <t xml:space="preserve">Debido  </t>
    </r>
    <r>
      <rPr>
        <sz val="11"/>
        <color theme="1"/>
        <rFont val="Arial Narrow"/>
        <family val="2"/>
      </rPr>
      <t>a que no se tienen en cuenta las recomendaciones hechas por la Oficina de Control Interno y su oportuna implementación en los diferentes procesos</t>
    </r>
  </si>
  <si>
    <r>
      <rPr>
        <sz val="11"/>
        <color rgb="FFFF0000"/>
        <rFont val="Arial Narrow"/>
        <family val="2"/>
      </rPr>
      <t>Posibilidad</t>
    </r>
    <r>
      <rPr>
        <sz val="11"/>
        <color theme="1"/>
        <rFont val="Arial Narrow"/>
        <family val="2"/>
      </rPr>
      <t xml:space="preserve"> de perdida reputacional </t>
    </r>
    <r>
      <rPr>
        <sz val="11"/>
        <color rgb="FFFF0000"/>
        <rFont val="Arial Narrow"/>
        <family val="2"/>
      </rPr>
      <t xml:space="preserve"> debido</t>
    </r>
    <r>
      <rPr>
        <sz val="11"/>
        <color theme="1"/>
        <rFont val="Arial Narrow"/>
        <family val="2"/>
      </rPr>
      <t xml:space="preserve">  a que no se tienen en cuenta las recomendaciones hechas por la Oficina de Control Interno y su oportuna implementación en los diferentes procesos.</t>
    </r>
  </si>
  <si>
    <r>
      <rPr>
        <sz val="11"/>
        <color rgb="FFFF0000"/>
        <rFont val="Arial Narrow"/>
        <family val="2"/>
      </rPr>
      <t xml:space="preserve">Posibilidad </t>
    </r>
    <r>
      <rPr>
        <sz val="11"/>
        <color theme="1"/>
        <rFont val="Arial Narrow"/>
        <family val="2"/>
      </rPr>
      <t xml:space="preserve">de perdida reputacional </t>
    </r>
    <r>
      <rPr>
        <sz val="11"/>
        <color rgb="FFFF0000"/>
        <rFont val="Arial Narrow"/>
        <family val="2"/>
      </rPr>
      <t xml:space="preserve"> debido</t>
    </r>
    <r>
      <rPr>
        <sz val="11"/>
        <color theme="1"/>
        <rFont val="Arial Narrow"/>
        <family val="2"/>
      </rPr>
      <t xml:space="preserve">  a hallazgos con presuntas incidencias fiscales, penales y disciplinarias  que no sean reportados por la Oficina de Control Interno en las auditorias de evaluación independiente.</t>
    </r>
  </si>
  <si>
    <r>
      <rPr>
        <sz val="11"/>
        <color rgb="FFFF0000"/>
        <rFont val="Arial Narrow"/>
        <family val="2"/>
      </rPr>
      <t>Debido</t>
    </r>
    <r>
      <rPr>
        <sz val="11"/>
        <rFont val="Arial Narrow"/>
        <family val="2"/>
      </rPr>
      <t xml:space="preserve"> a </t>
    </r>
    <r>
      <rPr>
        <sz val="11"/>
        <color theme="1"/>
        <rFont val="Arial Narrow"/>
        <family val="2"/>
      </rPr>
      <t xml:space="preserve">retrasos por parte de la supervisión de contratos por acción u omisión haciendo que se venzan términos e incumpliendo por parte de los supervisión en la liquidación de los contratos a cargo. o la no utilización del PAC generando Constitución de reservas presupuestales y de pasivos exigibles.
 </t>
    </r>
  </si>
  <si>
    <r>
      <t xml:space="preserve">Posibilidad de efecto dañoso sobre recursos públicos a causa de la  no realización de pagos de las obligaciones contractuales de contratos o convenios, </t>
    </r>
    <r>
      <rPr>
        <sz val="11"/>
        <color rgb="FFFF0000"/>
        <rFont val="Arial Narrow"/>
        <family val="2"/>
      </rPr>
      <t>debido</t>
    </r>
    <r>
      <rPr>
        <sz val="11"/>
        <rFont val="Arial Narrow"/>
        <family val="2"/>
      </rPr>
      <t xml:space="preserve"> a </t>
    </r>
    <r>
      <rPr>
        <sz val="11"/>
        <color theme="1"/>
        <rFont val="Arial Narrow"/>
        <family val="2"/>
      </rPr>
      <t>retrasos por parte del ordenador del gasto haciendo que se vensan términos e incumpliendo por parte de los supervision en la liquidación de los contratos a cargo. o la no utilización del PAC  generando Constitución de reservas presupuestales y de pasivos exigibles</t>
    </r>
  </si>
  <si>
    <r>
      <rPr>
        <sz val="11"/>
        <color rgb="FFFF0000"/>
        <rFont val="Arial Narrow"/>
        <family val="2"/>
      </rPr>
      <t>Posibilidad</t>
    </r>
    <r>
      <rPr>
        <sz val="11"/>
        <rFont val="Arial Narrow"/>
        <family val="2"/>
      </rPr>
      <t xml:space="preserve"> de </t>
    </r>
    <r>
      <rPr>
        <sz val="11"/>
        <color theme="1"/>
        <rFont val="Arial Narrow"/>
        <family val="2"/>
      </rPr>
      <t xml:space="preserve">perdida económica y reputacional  </t>
    </r>
    <r>
      <rPr>
        <sz val="11"/>
        <color rgb="FFFF0000"/>
        <rFont val="Arial Narrow"/>
        <family val="2"/>
      </rPr>
      <t>debido</t>
    </r>
    <r>
      <rPr>
        <sz val="11"/>
        <color theme="1"/>
        <rFont val="Arial Narrow"/>
        <family val="2"/>
      </rPr>
      <t xml:space="preserve"> a  ejercer coacción a los funcionarios, contratistas o supervisores de la unidad para un beneficio particular o de un tercero.</t>
    </r>
  </si>
  <si>
    <t>GSM 03</t>
  </si>
  <si>
    <t>GDO 07</t>
  </si>
  <si>
    <t>GFI 07</t>
  </si>
  <si>
    <t>Vinculación de personal con conflicto de intereses o documentación fraudulenta o peronal no idoneo</t>
  </si>
  <si>
    <r>
      <rPr>
        <sz val="11"/>
        <color rgb="FFFF0000"/>
        <rFont val="Arial Narrow"/>
        <family val="2"/>
      </rPr>
      <t>Posibilidad</t>
    </r>
    <r>
      <rPr>
        <sz val="11"/>
        <color theme="1"/>
        <rFont val="Arial Narrow"/>
        <family val="2"/>
      </rPr>
      <t xml:space="preserve"> de pérdida reputacional y económica</t>
    </r>
  </si>
  <si>
    <t>La no actualización del Software y mantenimiento y la no aplicación y disposición de recursos</t>
  </si>
  <si>
    <r>
      <rPr>
        <sz val="11"/>
        <color rgb="FFFF0000"/>
        <rFont val="Arial Narrow"/>
        <family val="2"/>
      </rPr>
      <t>Posibilidad</t>
    </r>
    <r>
      <rPr>
        <sz val="11"/>
        <color theme="1"/>
        <rFont val="Arial Narrow"/>
        <family val="2"/>
      </rPr>
      <t xml:space="preserve"> de incurrir en perdida económica</t>
    </r>
  </si>
  <si>
    <r>
      <rPr>
        <sz val="11"/>
        <color rgb="FFFF0000"/>
        <rFont val="Arial Narrow"/>
        <family val="2"/>
      </rPr>
      <t>Debido</t>
    </r>
    <r>
      <rPr>
        <sz val="11"/>
        <color theme="1"/>
        <rFont val="Arial Narrow"/>
        <family val="2"/>
      </rPr>
      <t xml:space="preserve"> la falta de actualización y soporte técnico del aplicativo de nómina NOVASOFT.
 </t>
    </r>
  </si>
  <si>
    <r>
      <rPr>
        <sz val="11"/>
        <color rgb="FFFF0000"/>
        <rFont val="Arial Narrow"/>
        <family val="2"/>
      </rPr>
      <t>Posibilidad</t>
    </r>
    <r>
      <rPr>
        <sz val="11"/>
        <color theme="1"/>
        <rFont val="Arial Narrow"/>
        <family val="2"/>
      </rPr>
      <t xml:space="preserve"> de incurrir en perdida económica debido la falta de actualización y soporte técnico del aplicativo de nómina NOVASOFT</t>
    </r>
  </si>
  <si>
    <t xml:space="preserve">   -  Verificar el presupuesto para cada vigencia
   -  Verificar la contratación anual de la actualización y soporte técnico del aplicativo de nómina NOVASOFT de conformidad</t>
  </si>
  <si>
    <t>Por modificación de los criterios de los estandares mínimos en Seguridad de Salud en el Trabajo.</t>
  </si>
  <si>
    <r>
      <rPr>
        <sz val="11"/>
        <color rgb="FFFF0000"/>
        <rFont val="Arial Narrow"/>
        <family val="2"/>
      </rPr>
      <t>Posibilidad</t>
    </r>
    <r>
      <rPr>
        <sz val="11"/>
        <color theme="1"/>
        <rFont val="Arial Narrow"/>
        <family val="2"/>
      </rPr>
      <t xml:space="preserve"> de incurrir en perdida económica, </t>
    </r>
    <r>
      <rPr>
        <sz val="11"/>
        <color rgb="FFFF0000"/>
        <rFont val="Arial Narrow"/>
        <family val="2"/>
      </rPr>
      <t>debido</t>
    </r>
    <r>
      <rPr>
        <sz val="11"/>
        <color theme="1"/>
        <rFont val="Arial Narrow"/>
        <family val="2"/>
      </rPr>
      <t xml:space="preserve"> a modificación de los criterios de los estándares mínimos en Seguridad y Salud en el Trabajo.</t>
    </r>
  </si>
  <si>
    <t>Asegurar el cumplimiento de los estándares mínimos en Seguridad y Salud en el Trabajo.</t>
  </si>
  <si>
    <t>Realizar las actividades de promoción y prevención inherentes al cumplimiento de los estándares mínimos de Seguridad t Salud en el Trabajo, soportados con las respectivas evidencias.</t>
  </si>
  <si>
    <t>Profesional Especializado, Grupo de Gestión Humana
Coordinador Grupo de Gestión Humana</t>
  </si>
  <si>
    <r>
      <t xml:space="preserve">Debido </t>
    </r>
    <r>
      <rPr>
        <sz val="11"/>
        <rFont val="Arial Narrow"/>
        <family val="2"/>
      </rPr>
      <t>al incumplimiento de cargue de la información de salarios y tiempos de servicio, de los exfuncionarios o funcionarios de la Entidad, en la plataforma CETIL de la Oficina de Bonos Pensionales - OBP - del Ministerio de Hacienda y Crédito Público.</t>
    </r>
  </si>
  <si>
    <r>
      <rPr>
        <sz val="11"/>
        <color rgb="FFFF0000"/>
        <rFont val="Arial Narrow"/>
        <family val="2"/>
      </rPr>
      <t>Posibilidad</t>
    </r>
    <r>
      <rPr>
        <sz val="11"/>
        <color theme="1"/>
        <rFont val="Arial Narrow"/>
        <family val="2"/>
      </rPr>
      <t xml:space="preserve"> de perdida económica </t>
    </r>
    <r>
      <rPr>
        <sz val="11"/>
        <color rgb="FFFF0000"/>
        <rFont val="Arial Narrow"/>
        <family val="2"/>
      </rPr>
      <t>debido</t>
    </r>
    <r>
      <rPr>
        <sz val="11"/>
        <color theme="1"/>
        <rFont val="Arial Narrow"/>
        <family val="2"/>
      </rPr>
      <t xml:space="preserve"> al incumplimiento de cargue de la información de salarios y tiempos de servicio, de los exfuncionarios o funcionarios de la Entidad, en la plataforma CETIL de la Oficina de Bonos Pensionales - OBP - del Ministerio de Hacienda y Crédito Público.</t>
    </r>
  </si>
  <si>
    <t>Realizar la verificación y análisis de información histórica laboral  para el diligenciamiento operativo en la plataforma CETIL con la información de tiempos laborados y salarios mes a mes durante el período de vinculación con la entidad (Suerintendencia, DANCOOP, DANSOCIAL).
Validar, aprobar y firmar el Certificación electrónica de tiempos laborados en la plataforma CETIL.</t>
  </si>
  <si>
    <t>Profesional Universitario Grupo de Gestión Humana
Coordinador Grupo de Gestión Humana</t>
  </si>
  <si>
    <r>
      <rPr>
        <sz val="11"/>
        <color rgb="FFFF0000"/>
        <rFont val="Arial Narrow"/>
        <family val="2"/>
      </rPr>
      <t>Posibilidad</t>
    </r>
    <r>
      <rPr>
        <sz val="11"/>
        <color theme="1"/>
        <rFont val="Arial Narrow"/>
        <family val="2"/>
      </rPr>
      <t xml:space="preserve"> de perdida económica  </t>
    </r>
    <r>
      <rPr>
        <sz val="11"/>
        <color rgb="FFFF0000"/>
        <rFont val="Arial Narrow"/>
        <family val="2"/>
      </rPr>
      <t>debido</t>
    </r>
    <r>
      <rPr>
        <sz val="11"/>
        <color theme="1"/>
        <rFont val="Arial Narrow"/>
        <family val="2"/>
      </rPr>
      <t xml:space="preserve"> a equivoca selección del rubro correspondiente por concepto de solicitud de tiquetes aéreos y liquidación de viáticos de comisión de servicios de los servidores públicos y gastos de viaje de contratistas de la entidad.</t>
    </r>
  </si>
  <si>
    <r>
      <rPr>
        <sz val="11"/>
        <color rgb="FFFF0000"/>
        <rFont val="Arial Narrow"/>
        <family val="2"/>
      </rPr>
      <t>Posibilidad  de perdida</t>
    </r>
    <r>
      <rPr>
        <sz val="11"/>
        <color theme="1"/>
        <rFont val="Arial Narrow"/>
        <family val="2"/>
      </rPr>
      <t xml:space="preserve"> reputacional y economica, </t>
    </r>
    <r>
      <rPr>
        <sz val="11"/>
        <color rgb="FFFF0000"/>
        <rFont val="Arial Narrow"/>
        <family val="2"/>
      </rPr>
      <t>debido</t>
    </r>
    <r>
      <rPr>
        <sz val="11"/>
        <color theme="1"/>
        <rFont val="Arial Narrow"/>
        <family val="2"/>
      </rPr>
      <t xml:space="preserve"> a la vinculación de los servidores públicos con conflicto de intereses, documentación no idónea o sin el cumplimiento de los requisitos establecidos o  la falta de segregación de funciones por restricciones de planta de personal de acuerdo a la normatividad vigente para ocupar el cargo.</t>
    </r>
  </si>
  <si>
    <r>
      <rPr>
        <sz val="11"/>
        <color rgb="FFFF0000"/>
        <rFont val="Arial Narrow"/>
        <family val="2"/>
      </rPr>
      <t>Debido</t>
    </r>
    <r>
      <rPr>
        <sz val="11"/>
        <color theme="1"/>
        <rFont val="Arial Narrow"/>
        <family val="2"/>
      </rPr>
      <t xml:space="preserve"> aa la vinculación de los servidores públicos con conflicto de intereses, documentación no idónea o sin el cumplimiento de los requisitos establecidos o  la falta de segregación de funciones por restricciones de planta de personal de acuerdo a la normatividad vigente para ocupar el cargo.</t>
    </r>
  </si>
  <si>
    <t xml:space="preserve">Verificar por parte del profesional  responsable  la documentación presentada por el aspirante  frente a los requisitos establecidos el Manual especifico de Funciones y Competencias de la entidad, segregación de funciones de planta de personal de acuerdo a la normatividad vigente para ocupar el cargo., para posteriormente ser validado y aprobado por el Coordinador del área de gestión Humana. </t>
  </si>
  <si>
    <r>
      <t xml:space="preserve">Posibilidad de perdida economica y/o reputacional </t>
    </r>
    <r>
      <rPr>
        <sz val="11"/>
        <color rgb="FFFF0000"/>
        <rFont val="Arial Narrow"/>
        <family val="2"/>
      </rPr>
      <t>debido</t>
    </r>
    <r>
      <rPr>
        <sz val="11"/>
        <color theme="1"/>
        <rFont val="Arial Narrow"/>
        <family val="2"/>
      </rPr>
      <t xml:space="preserve"> a la perdida y/o sustracción de información fisica de los archivos de gestión y del archivo central o  </t>
    </r>
    <r>
      <rPr>
        <sz val="11"/>
        <color rgb="FF00B050"/>
        <rFont val="Arial Narrow"/>
        <family val="2"/>
      </rPr>
      <t>fondos acumulados que no garantizan los registros y memoria</t>
    </r>
    <r>
      <rPr>
        <sz val="11"/>
        <color rgb="FFFF0000"/>
        <rFont val="Arial Narrow"/>
        <family val="2"/>
      </rPr>
      <t xml:space="preserve"> </t>
    </r>
    <r>
      <rPr>
        <sz val="11"/>
        <color theme="1"/>
        <rFont val="Arial Narrow"/>
        <family val="2"/>
      </rPr>
      <t>de la Entidad</t>
    </r>
  </si>
  <si>
    <t>CFO 06</t>
  </si>
  <si>
    <r>
      <rPr>
        <sz val="11"/>
        <color rgb="FFFF0000"/>
        <rFont val="Arial Narrow"/>
        <family val="2"/>
      </rPr>
      <t>A causa</t>
    </r>
    <r>
      <rPr>
        <sz val="11"/>
        <color theme="1"/>
        <rFont val="Arial Narrow"/>
        <family val="2"/>
      </rPr>
      <t xml:space="preserve">  de la pérdida de información valiosa, experiencia y "saber hacer" crítico que abandona el area misional,  por la partida de colaboradores con conocimientos claves,  que no estan documentados, y  afectan la transferencia de conocimientos, y no se preserva para el uso y seguridad y garantizar la continuidad de de procesos de valor para resultados y  fallas en la proteccion datos y la propiedad intelectual de la UNIDAD Solidaria.</t>
    </r>
  </si>
  <si>
    <r>
      <rPr>
        <sz val="11"/>
        <color rgb="FFFF0000"/>
        <rFont val="Arial Narrow"/>
        <family val="2"/>
      </rPr>
      <t xml:space="preserve">Posibilidad </t>
    </r>
    <r>
      <rPr>
        <sz val="11"/>
        <color theme="1"/>
        <rFont val="Arial Narrow"/>
        <family val="2"/>
      </rPr>
      <t xml:space="preserve">de perdida económica y reputacional por la devolución de recursos de inversión asignados a la entidad, </t>
    </r>
    <r>
      <rPr>
        <sz val="11"/>
        <color rgb="FFFF0000"/>
        <rFont val="Arial Narrow"/>
        <family val="2"/>
      </rPr>
      <t>debido</t>
    </r>
    <r>
      <rPr>
        <sz val="11"/>
        <color theme="1"/>
        <rFont val="Arial Narrow"/>
        <family val="2"/>
      </rPr>
      <t xml:space="preserve"> a la no ejecución de los proyectos de inversión o fallas en la formulación en sus diferentes etapas o </t>
    </r>
    <r>
      <rPr>
        <sz val="11"/>
        <color theme="4"/>
        <rFont val="Arial Narrow"/>
        <family val="2"/>
      </rPr>
      <t xml:space="preserve">Incumplimiento de metas estratégicas y sectoriales. </t>
    </r>
    <r>
      <rPr>
        <sz val="11"/>
        <color theme="1"/>
        <rFont val="Arial Narrow"/>
        <family val="2"/>
      </rPr>
      <t xml:space="preserve">
</t>
    </r>
  </si>
  <si>
    <r>
      <t>Verificar la información de ejecución de los proyectos de inversión registrada en el PIIP (Plataforma Integrada de Inversión Pública),  para establecer alertas en caso de presentar inconsistencias en la información reportada mensualmente,</t>
    </r>
    <r>
      <rPr>
        <sz val="11"/>
        <color theme="4"/>
        <rFont val="Arial Narrow"/>
        <family val="2"/>
      </rPr>
      <t xml:space="preserve"> Administración de compromisos; indicadores de impacto; responsables definidos</t>
    </r>
    <r>
      <rPr>
        <sz val="11"/>
        <rFont val="Arial Narrow"/>
        <family val="2"/>
      </rPr>
      <t>.</t>
    </r>
  </si>
  <si>
    <r>
      <rPr>
        <sz val="11"/>
        <color rgb="FFFF0000"/>
        <rFont val="Arial Narrow"/>
        <family val="2"/>
      </rPr>
      <t xml:space="preserve">Posibilidad </t>
    </r>
    <r>
      <rPr>
        <sz val="11"/>
        <color theme="1"/>
        <rFont val="Arial Narrow"/>
        <family val="2"/>
      </rPr>
      <t xml:space="preserve">de perdida económica y reputacional por </t>
    </r>
    <r>
      <rPr>
        <sz val="11"/>
        <color theme="4"/>
        <rFont val="Arial Narrow"/>
        <family val="2"/>
      </rPr>
      <t>Desgaste operativo del Grupo de Planeación</t>
    </r>
    <r>
      <rPr>
        <sz val="11"/>
        <color theme="1"/>
        <rFont val="Arial Narrow"/>
        <family val="2"/>
      </rPr>
      <t xml:space="preserve">, </t>
    </r>
    <r>
      <rPr>
        <sz val="11"/>
        <color rgb="FFFF0000"/>
        <rFont val="Arial Narrow"/>
        <family val="2"/>
      </rPr>
      <t>debido</t>
    </r>
    <r>
      <rPr>
        <sz val="11"/>
        <color theme="1"/>
        <rFont val="Arial Narrow"/>
        <family val="2"/>
      </rPr>
      <t xml:space="preserve"> a sobrecarga por acompañamiento y correcciones reiterativas ante fallas de las áreas responsables </t>
    </r>
  </si>
  <si>
    <t>Limitación del análisis estratégico del área de Planeación</t>
  </si>
  <si>
    <t>Posibilidad de Fallas en la Planeacion Estrategica</t>
  </si>
  <si>
    <r>
      <rPr>
        <sz val="11"/>
        <color rgb="FFFF0000"/>
        <rFont val="Arial Narrow"/>
        <family val="2"/>
      </rPr>
      <t>Debido</t>
    </r>
    <r>
      <rPr>
        <sz val="11"/>
        <rFont val="Arial Narrow"/>
        <family val="2"/>
      </rPr>
      <t xml:space="preserve"> a sobrecarga por acompañamiento y correcciones reiterativas ante fallas de las áreas responsables 
</t>
    </r>
  </si>
  <si>
    <t>Redistribución de cargas; automatización de informes; priorizar análisis estratégico</t>
  </si>
  <si>
    <t>Asistencia técnica y acompañamiento a gestores; apoyo DNP</t>
  </si>
  <si>
    <r>
      <t>Validar el cumplimiento de las actualizaciones de los planes, programas y proyectos por parte de los formuladores</t>
    </r>
    <r>
      <rPr>
        <sz val="11"/>
        <color theme="4"/>
        <rFont val="Arial Narrow"/>
        <family val="2"/>
      </rPr>
      <t>, Criterios objetivos de priorización; actas públicas de comité</t>
    </r>
  </si>
  <si>
    <r>
      <rPr>
        <sz val="11"/>
        <color rgb="FFFF0000"/>
        <rFont val="Arial Narrow"/>
        <family val="2"/>
      </rPr>
      <t xml:space="preserve">Posibilidad </t>
    </r>
    <r>
      <rPr>
        <sz val="11"/>
        <color theme="1"/>
        <rFont val="Arial Narrow"/>
        <family val="2"/>
      </rPr>
      <t xml:space="preserve">de perdida económica y reputacional por </t>
    </r>
    <r>
      <rPr>
        <sz val="11"/>
        <color theme="4"/>
        <rFont val="Arial Narrow"/>
        <family val="2"/>
      </rPr>
      <t>Inconsistencias de los datos de los proyectos</t>
    </r>
    <r>
      <rPr>
        <sz val="11"/>
        <color theme="1"/>
        <rFont val="Arial Narrow"/>
        <family val="2"/>
      </rPr>
      <t xml:space="preserve">, </t>
    </r>
    <r>
      <rPr>
        <sz val="11"/>
        <color rgb="FFFF0000"/>
        <rFont val="Arial Narrow"/>
        <family val="2"/>
      </rPr>
      <t>debido</t>
    </r>
    <r>
      <rPr>
        <sz val="11"/>
        <color theme="1"/>
        <rFont val="Arial Narrow"/>
        <family val="2"/>
      </rPr>
      <t xml:space="preserve"> a fallas en la consolidacion, carge y analisis de informacion sin validacion, subjetiva y no confiable sobre los proyectos de inversion por incompetencia de responsables de su aseguramiento </t>
    </r>
  </si>
  <si>
    <r>
      <rPr>
        <sz val="11"/>
        <color rgb="FFFF0000"/>
        <rFont val="Arial Narrow"/>
        <family val="2"/>
      </rPr>
      <t>Debido</t>
    </r>
    <r>
      <rPr>
        <sz val="11"/>
        <rFont val="Arial Narrow"/>
        <family val="2"/>
      </rPr>
      <t xml:space="preserve"> a  a fallas en la consolidacion, carge y analisis de informacion sin validacion, subjetiva y no confiable sobre los proyectos de inversion por incompetencia de responsables de su aseguramiento 
</t>
    </r>
  </si>
  <si>
    <t>Reprocesos en la divulgacion de información; pérdida de credibilidad ante las demás entidades y la ciudadanía; entrega de información incorrecta.</t>
  </si>
  <si>
    <t>Desinformacion a las partes interesadas de Planeacion Estrategica</t>
  </si>
  <si>
    <t>Realizar verificación de las matrices diligenciadas vs. los resultados reales obtenidos.</t>
  </si>
  <si>
    <t xml:space="preserve">   - Definir las Responsabilidades en cada una de la eatapa de  Captura, Carge y Analis is de informacio; minimo dos personas por actividad.
   - Realizar jornadas de capacitación al personal encargado de la depuracion y los reportes, debe.
   -  Definir el calendarios por área, teniendo en cuenta los relevos al momento del reporte el personal se encuentre en vacaciones, licencia, incapacidad etc.</t>
  </si>
  <si>
    <t>Profesional  Grupo de Planeación y Estadística
Lideres de Proyectos, gestores de informacion de areas misionales
Coordinador Grupo de Planeación y Estadística</t>
  </si>
  <si>
    <t>Realizar jornadas de capacitación a los formuladores y encargados del seguimiento de proyectos de inversión, socializacion de los lineamientos del DNP, aprender mejores practivas para el registro de avance físico, financiero y de gestión, realizacion de informes y ejecución presupuestal.</t>
  </si>
  <si>
    <t>Solictar y realizar las capacitaciones y asegurar su inclusion y realizacion armonizandolas en el PIC de la entidad.</t>
  </si>
  <si>
    <t>Realizar el registro de compromisos de roles y permisos en el sistema de gestion documental</t>
  </si>
  <si>
    <t>Enero 1 de 2026</t>
  </si>
  <si>
    <t>Julio 1 de 2026</t>
  </si>
  <si>
    <t>30 de abril de  2026
30 de junio de  2026
31 de agosto de  2026
31 de diciembre de  2026</t>
  </si>
  <si>
    <t>30 de abril de  2026
30 de junio de  2026
31 de agosto de 2026
31 de diciembre de  2026</t>
  </si>
  <si>
    <t>30 de abril de 2026
30 de junio de 2026
31 de agosto de 2026
31 de diciembre de 2026</t>
  </si>
  <si>
    <t>GEAS 04</t>
  </si>
  <si>
    <t>FECHA EDICIÓN 24/06/2026</t>
  </si>
  <si>
    <t>Falta de gestión de los recursos o las cuentas para el pago de los contratos</t>
  </si>
  <si>
    <r>
      <rPr>
        <sz val="11"/>
        <color rgb="FFFF0000"/>
        <rFont val="Arial Narrow"/>
        <family val="2"/>
      </rPr>
      <t>Debido</t>
    </r>
    <r>
      <rPr>
        <sz val="11"/>
        <rFont val="Arial Narrow"/>
        <family val="2"/>
      </rPr>
      <t xml:space="preserve"> a retrasos por parte de la supervisión de contratos por acción u omisión haciendo que se venzan términos e incumpliendo por parte de la supervisión en la liquidación de los contratos a cargo. o la no utilización del PAC generando Constitución de reservas presupuestales y de pasivos exigibles.</t>
    </r>
  </si>
  <si>
    <r>
      <rPr>
        <sz val="11"/>
        <color rgb="FFFF0000"/>
        <rFont val="Arial Narrow"/>
        <family val="2"/>
      </rPr>
      <t xml:space="preserve">Posibilidad </t>
    </r>
    <r>
      <rPr>
        <sz val="11"/>
        <rFont val="Arial Narrow"/>
        <family val="2"/>
      </rPr>
      <t>de perdida económica y reputacional</t>
    </r>
    <r>
      <rPr>
        <sz val="11"/>
        <color theme="1"/>
        <rFont val="Arial Narrow"/>
        <family val="2"/>
      </rPr>
      <t xml:space="preserve"> </t>
    </r>
    <r>
      <rPr>
        <sz val="11"/>
        <color rgb="FFFF0000"/>
        <rFont val="Arial Narrow"/>
        <family val="2"/>
      </rPr>
      <t>debido</t>
    </r>
    <r>
      <rPr>
        <sz val="11"/>
        <color theme="1"/>
        <rFont val="Arial Narrow"/>
        <family val="2"/>
      </rPr>
      <t xml:space="preserve"> a retrasos por parte de la supervisión de contratos por acción u omisión haciendo que se venzan términos e incumpliendo por parte de la supervisión en la liquidación de los contratos a cargo. o la no utilización del PAC generando Constitución de reservas presupuestales y de pasivos exigibles.
 </t>
    </r>
  </si>
  <si>
    <t>Cambios no previstos en los lineamientos institucionales o de territorio para el desarrollo de las agendas territoriales</t>
  </si>
  <si>
    <r>
      <rPr>
        <sz val="11"/>
        <color rgb="FFFF0000"/>
        <rFont val="Arial Narrow"/>
        <family val="2"/>
      </rPr>
      <t>Debidoa</t>
    </r>
    <r>
      <rPr>
        <sz val="11"/>
        <rFont val="Arial Narrow"/>
        <family val="2"/>
      </rPr>
      <t xml:space="preserve"> la no ejecución y desarrollo de las agendas territoriales.</t>
    </r>
    <r>
      <rPr>
        <sz val="11"/>
        <color theme="1"/>
        <rFont val="Arial Narrow"/>
        <family val="2"/>
      </rPr>
      <t xml:space="preserve">
</t>
    </r>
  </si>
  <si>
    <r>
      <rPr>
        <sz val="11"/>
        <color rgb="FFFF0000"/>
        <rFont val="Arial Narrow"/>
        <family val="2"/>
      </rPr>
      <t xml:space="preserve">Posibilidad </t>
    </r>
    <r>
      <rPr>
        <sz val="11"/>
        <rFont val="Arial Narrow"/>
        <family val="2"/>
      </rPr>
      <t>de pérdida económica y reputacional debido a la no ejecución y desarrollo de los Circuitos Asociativos Solidarios</t>
    </r>
    <r>
      <rPr>
        <sz val="11"/>
        <color theme="1"/>
        <rFont val="Arial Narrow"/>
        <family val="2"/>
      </rPr>
      <t>.</t>
    </r>
  </si>
  <si>
    <r>
      <rPr>
        <sz val="11"/>
        <color rgb="FFFF0000"/>
        <rFont val="Arial Narrow"/>
        <family val="2"/>
      </rPr>
      <t xml:space="preserve">Posibilidad </t>
    </r>
    <r>
      <rPr>
        <sz val="11"/>
        <color theme="1"/>
        <rFont val="Arial Narrow"/>
        <family val="2"/>
      </rPr>
      <t>de efectos dañinos sobre recursos públicos por sanciones de organismos de control</t>
    </r>
    <r>
      <rPr>
        <sz val="11"/>
        <color rgb="FFFF0000"/>
        <rFont val="Arial Narrow"/>
        <family val="2"/>
      </rPr>
      <t xml:space="preserve"> a causa del</t>
    </r>
    <r>
      <rPr>
        <sz val="11"/>
        <color theme="1"/>
        <rFont val="Arial Narrow"/>
        <family val="2"/>
      </rPr>
      <t xml:space="preserve"> incumplimiento en la ejecución del contrato o convenio con productos o servicios que no cumplen los requisitos o caracteristicas determinadas.</t>
    </r>
  </si>
  <si>
    <r>
      <rPr>
        <sz val="11"/>
        <color rgb="FFFF0000"/>
        <rFont val="Arial Narrow"/>
        <family val="2"/>
      </rPr>
      <t>A causa</t>
    </r>
    <r>
      <rPr>
        <sz val="11"/>
        <color theme="1"/>
        <rFont val="Arial Narrow"/>
        <family val="2"/>
      </rPr>
      <t xml:space="preserve">  por enfrentar situaciones peligrosas o vulnerables en espacios públicos, que pueden afectar la integridad física, la vida y el patrimonio de los servidores o contratistas</t>
    </r>
  </si>
  <si>
    <r>
      <rPr>
        <sz val="11"/>
        <color rgb="FFFF0000"/>
        <rFont val="Arial Narrow"/>
        <family val="2"/>
      </rPr>
      <t xml:space="preserve">Posibilidad </t>
    </r>
    <r>
      <rPr>
        <sz val="11"/>
        <color theme="1"/>
        <rFont val="Arial Narrow"/>
        <family val="2"/>
      </rPr>
      <t xml:space="preserve">de efectos dañinos sobre servidores o contratistas por enfrentar situaciones peligrosas o vulnerables en espacios públicos que pueden afectar la integridad física, la vida y el patrimonio de las personas. </t>
    </r>
  </si>
  <si>
    <t>efectos dañinos sobre la Gestion y Desempeño de la entidad en la continuidad de proceso de Valor para resulatados</t>
  </si>
  <si>
    <t>Pérdida de conocimientos claves, de información valiosa y afectación de la transferencia de conociemiento.</t>
  </si>
  <si>
    <r>
      <rPr>
        <sz val="11"/>
        <color rgb="FFFF0000"/>
        <rFont val="Arial Narrow"/>
        <family val="2"/>
      </rPr>
      <t xml:space="preserve">Posibilidad </t>
    </r>
    <r>
      <rPr>
        <sz val="11"/>
        <color theme="1"/>
        <rFont val="Arial Narrow"/>
        <family val="2"/>
      </rPr>
      <t>de efectos dañinos sobre la gestion y desempeño de la entidad  a causa de la pérdida de información valiosa, experiencia y "saber hacer" crítico que abandona el area misional,  por la partida de colaboradores con conocimientos claves,  que no estan documentados y  afectan la transferencia de conocimientos, y no se preserva para el uso y seguridad y garantizar la continuidad de de procesos de valor para resultados y  fallas en la proteccion datos y la propiedad intelectual de la UNIDAD Solidaria.</t>
    </r>
  </si>
  <si>
    <t xml:space="preserve"> - Revisión por parte de los supervisores en la ejecución de los convenios en razón a las obligaciones y los productos pactados. "Informes de la supervisión para pagos pactados.
 - Revisión por parte del supervisor del estado del PAC, su liquidación o ejecución presupuestal. </t>
  </si>
  <si>
    <t>Seguimiento y verificación de los linemientos institucionales de acuerdo con los Circuitos Asociativos Solidarios</t>
  </si>
  <si>
    <t>Validacion y verificacion de productos y servicios entregados por parte del cooperante en función  al cumplimiento de la resoluciuon 234 del 21 de julio de 2023.</t>
  </si>
  <si>
    <t xml:space="preserve"> - Validación y verificación previa de las situaciones peligrosas y vulnerables en el espacio público en las zonas, regiones, municipios o demás espacios donde el funcionario o contratista sea comisionado para desempeñar su labor o misión.
- Socializar a funcionarios y contratistas las posibles situaciones peligrosas o vulnerables que pueden presentarse en su comisión y la ruta que se activa ante cualquier materialización del riesgo</t>
  </si>
  <si>
    <t xml:space="preserve"> Identificar la información valiosa, experiencia y "saber hacer" crítico  las  areas misionales,  y  documentar e implemetar para facilitar la transferencia, seguridad y garantizar la continuidad de procesos de valor  y  proteccion datos y la propiedad intelectual de la UNIDAD Solidaria.</t>
  </si>
  <si>
    <t xml:space="preserve"> - Programacion de informes mensuales con el fin de verificar los avances de la ejecucion de las obligaciones y productos en el marco del convenio.
- Solicitud de PAC para pagos de contratos y convenios
- Verificación que el cumplimiento de los pagos esté acorde al avacne y la entrega de productos y servicios</t>
  </si>
  <si>
    <t>Realizar Seguimiento y verificación del cumplimiento de los linemientos institucionales de acuerdo con los Circuitos Asociativos Solidarios</t>
  </si>
  <si>
    <t xml:space="preserve"> - Verificar del  cumplimiento de la normativa vigente para la actividad de supervisión de contratos y convenios.
- Verificacar y la no existencias de amenazas, presiones indebidas, manipulación sobre decisiones que incidan en la contratación, sean internas o externas.
- Socializar la Circular 225 de 2015, Manual de Contratación, Guía de Supervisión, políticas anti fraude y código de ética.
 - Realizarla solicitud a talento humano para incluir en el Plan Institucional de Capacitación PIC los temas de contratación, supervisión, políticas anti fraude y mecanismos de prevención y control de contratación</t>
  </si>
  <si>
    <t>Realizar comités tecnicos operativos y generar el registro para validar los requisitos o caracteristicas determinadas. Estos registros resultantes serán:  acta del comité tecnico  operativo,  las actas de la entrega de los medios de produccion al igual,  soportes documentales, audiovisuales, fílmicos y demás formas probatorias que acrediten la entrega y recibo de dicho material.</t>
  </si>
  <si>
    <t xml:space="preserve"> - Realizar mapeo de actores en el Directorio de Emergencia
- Realilzar el protocolo de análisis de riesgo (identificación de amenazas, identificación de vulnerabilidades, evaluación de capacidades, evaluación de riesgos y recomendaciones y estrategias de protección)
 - Diligenciar el plande riesgo público
 - Ruta de respuesta en emergencia</t>
  </si>
  <si>
    <t xml:space="preserve">  -   Alimentar el Mapa de Conocimiento de la unidad solidaria con la información valiosa, experiencia y "saber hacer" crítico  las  areas misionales
  - Documentar e implemetar  informacion clave den el formato "Retención del Conocimiento" de la Función Pública
  - Socializar y transferir conocimiento de los proceso de valor de la Unidad Solidaria.</t>
  </si>
  <si>
    <t>Ausencia de lineamientos para el desarrollo de investigaciones y/o estudios</t>
  </si>
  <si>
    <r>
      <rPr>
        <sz val="11"/>
        <color rgb="FFFF0000"/>
        <rFont val="Arial Narrow"/>
        <family val="2"/>
      </rPr>
      <t>Debido</t>
    </r>
    <r>
      <rPr>
        <sz val="11"/>
        <color theme="1"/>
        <rFont val="Arial Narrow"/>
        <family val="2"/>
      </rPr>
      <t xml:space="preserve"> a desarticulación interna de grupos de trabajo para la ejecución de estudios y/o investigaciones</t>
    </r>
  </si>
  <si>
    <r>
      <rPr>
        <sz val="11"/>
        <color rgb="FFFF0000"/>
        <rFont val="Arial Narrow"/>
        <family val="2"/>
      </rPr>
      <t>Posibilidad</t>
    </r>
    <r>
      <rPr>
        <sz val="11"/>
        <color theme="1"/>
        <rFont val="Arial Narrow"/>
        <family val="2"/>
      </rPr>
      <t xml:space="preserve"> de pérdida económica y reputacional </t>
    </r>
    <r>
      <rPr>
        <sz val="11"/>
        <color rgb="FFFF0000"/>
        <rFont val="Arial Narrow"/>
        <family val="2"/>
      </rPr>
      <t>debido</t>
    </r>
    <r>
      <rPr>
        <sz val="11"/>
        <color theme="1"/>
        <rFont val="Arial Narrow"/>
        <family val="2"/>
      </rPr>
      <t xml:space="preserve"> a desarticulación interna de grupos de trabajo para la ejecución de estudios y/o investigaciones</t>
    </r>
  </si>
  <si>
    <t>Desconocimiento del lineamiento institucional para el desarrollo de programas educativos</t>
  </si>
  <si>
    <t>Baja apropiación frente a los tiempos de respuesta establecidos en el trámite de acréditación por los funcionarios involucrados en el procedimiento interno de acreditación</t>
  </si>
  <si>
    <t>Establecer los lineamientos para el desarrollo de investigaciones y/o estudios</t>
  </si>
  <si>
    <t>Realizar proceso de inducción (personal nuevo) y reinducción (personal antiguo) frente a cómo se desarrollan los programas educativos</t>
  </si>
  <si>
    <t>Hacer exigible a las diferentes áreas, la obligación de cumplir con los tiempos establecidos en la respuesta a las solicitudes del trámite de acreditación</t>
  </si>
  <si>
    <t xml:space="preserve">Realizar mesa interna de trabajo con las áreas involucradas para definir lineamientos articulados, en desarrollo del procedimeinto de Investigaciones </t>
  </si>
  <si>
    <t>Aplicar con rigurosidad las etapas y requisitos establecidas en el procedimiento de expedición de certificados y constancias, dejando soporte para cada solicitud gestionada</t>
  </si>
  <si>
    <t>Desarrollar proceso de inducción y/o reinducción, con temática relacionada al desarrollo de programas educativos conforme a la línea institucional.</t>
  </si>
  <si>
    <t>Establecer tiempos explícitos de gestión y respuesta para las diferentes dependencias involucradas en el procedimiento de acreditación; quedando éstas en los procesos respectivos de cada área</t>
  </si>
  <si>
    <r>
      <t xml:space="preserve">Posibilidad de pérdida económica y pérdida reputacional </t>
    </r>
    <r>
      <rPr>
        <sz val="11"/>
        <color rgb="FFFF0000"/>
        <rFont val="Arial Narrow"/>
        <family val="2"/>
      </rPr>
      <t>debido</t>
    </r>
    <r>
      <rPr>
        <sz val="11"/>
        <color theme="1"/>
        <rFont val="Arial Narrow"/>
        <family val="2"/>
      </rPr>
      <t xml:space="preserve"> a incumplimiento en los tiempos de respuesta establecidos dentro del trámite de acreditación </t>
    </r>
  </si>
  <si>
    <r>
      <t xml:space="preserve">Posibilidad de pérdida económica y reputacional </t>
    </r>
    <r>
      <rPr>
        <sz val="11"/>
        <color rgb="FFFF0000"/>
        <rFont val="Arial Narrow"/>
        <family val="2"/>
      </rPr>
      <t>debido</t>
    </r>
    <r>
      <rPr>
        <sz val="11"/>
        <color theme="1"/>
        <rFont val="Arial Narrow"/>
        <family val="2"/>
      </rPr>
      <t xml:space="preserve"> al desarrollo de programas educativos que desconozcan los lineamientos institucionales</t>
    </r>
  </si>
  <si>
    <r>
      <rPr>
        <sz val="11"/>
        <color rgb="FFFF0000"/>
        <rFont val="Arial Narrow"/>
        <family val="2"/>
      </rPr>
      <t>Debido</t>
    </r>
    <r>
      <rPr>
        <sz val="11"/>
        <color theme="1"/>
        <rFont val="Arial Narrow"/>
        <family val="2"/>
      </rPr>
      <t xml:space="preserve"> al desarrollo de programas educativos que desconozcan los lineamientos institucionales</t>
    </r>
  </si>
  <si>
    <r>
      <rPr>
        <sz val="11"/>
        <color rgb="FFFF0000"/>
        <rFont val="Arial Narrow"/>
        <family val="2"/>
      </rPr>
      <t>Debido</t>
    </r>
    <r>
      <rPr>
        <sz val="11"/>
        <color theme="1"/>
        <rFont val="Arial Narrow"/>
        <family val="2"/>
      </rPr>
      <t xml:space="preserve"> a la emisión de certificados de procesos de formación sin el correspondiente cumplimiento de requisitos </t>
    </r>
  </si>
  <si>
    <r>
      <t xml:space="preserve">Posibilidad de pérdida económica y reputacional </t>
    </r>
    <r>
      <rPr>
        <sz val="11"/>
        <color rgb="FFFF0000"/>
        <rFont val="Arial Narrow"/>
        <family val="2"/>
      </rPr>
      <t>debido</t>
    </r>
    <r>
      <rPr>
        <sz val="11"/>
        <color theme="1"/>
        <rFont val="Arial Narrow"/>
        <family val="2"/>
      </rPr>
      <t xml:space="preserve"> a la emisión de certificados de procesos de formación sin el correspondiente cumplimiento de requisitos </t>
    </r>
  </si>
  <si>
    <r>
      <t xml:space="preserve">Posibilidad de pérdida económica y reputacional </t>
    </r>
    <r>
      <rPr>
        <sz val="11"/>
        <color rgb="FFFF0000"/>
        <rFont val="Arial Narrow"/>
        <family val="2"/>
      </rPr>
      <t>debido</t>
    </r>
    <r>
      <rPr>
        <sz val="11"/>
        <color theme="1"/>
        <rFont val="Arial Narrow"/>
        <family val="2"/>
      </rPr>
      <t xml:space="preserve"> a desarticulación interna de grupos de trabajo para la ejecución de estudios y/o investigaciones</t>
    </r>
  </si>
  <si>
    <r>
      <rPr>
        <sz val="11"/>
        <color rgb="FFFF0000"/>
        <rFont val="Arial Narrow"/>
        <family val="2"/>
      </rPr>
      <t xml:space="preserve">Debido </t>
    </r>
    <r>
      <rPr>
        <sz val="11"/>
        <color theme="1"/>
        <rFont val="Arial Narrow"/>
        <family val="2"/>
      </rPr>
      <t>a desarticulación interna de grupos de trabajo para la ejecución de estudios y/o investigaciones</t>
    </r>
  </si>
  <si>
    <t>GEAS 05</t>
  </si>
  <si>
    <t xml:space="preserve">No cumplimiento de obligaciones contractuales o convenidas. </t>
  </si>
  <si>
    <r>
      <rPr>
        <sz val="11"/>
        <color rgb="FFFF0000"/>
        <rFont val="Arial Narrow"/>
        <family val="2"/>
      </rPr>
      <t>Debido</t>
    </r>
    <r>
      <rPr>
        <sz val="11"/>
        <color theme="1"/>
        <rFont val="Arial Narrow"/>
        <family val="2"/>
      </rPr>
      <t xml:space="preserve"> a la materialización de incumplimiento de contratos o convenios frente a las obligaciones acordadas por la Unidad Solidaria y el contratista o cooperante. </t>
    </r>
  </si>
  <si>
    <r>
      <rPr>
        <sz val="11"/>
        <color rgb="FFFF0000"/>
        <rFont val="Arial Narrow"/>
        <family val="2"/>
      </rPr>
      <t>Posibilidad</t>
    </r>
    <r>
      <rPr>
        <sz val="11"/>
        <rFont val="Arial Narrow"/>
        <family val="2"/>
      </rPr>
      <t xml:space="preserve"> de perdida reputacional y económica, </t>
    </r>
    <r>
      <rPr>
        <sz val="11"/>
        <color rgb="FFFF0000"/>
        <rFont val="Arial Narrow"/>
        <family val="2"/>
      </rPr>
      <t xml:space="preserve">debido </t>
    </r>
    <r>
      <rPr>
        <sz val="11"/>
        <rFont val="Arial Narrow"/>
        <family val="2"/>
      </rPr>
      <t xml:space="preserve">a la materialización de incumplimiento de contratos o convenios frente a las obligaciones acordadas por la Unidad Solidaria y el contratista o cooperante. </t>
    </r>
  </si>
  <si>
    <t xml:space="preserve">Estudiar reportes de presuntos incumplimientos reportados a la oficina asesora jurídica de contratos o convenios por parte del supervisor u ordenador del gasto. </t>
  </si>
  <si>
    <t>Solicitar a los futuros contratistas y/o supervisores de contratos y/o convenios de laUnidad declaración de estar incurso o no en causal de Conflicto de Intereses, frente al futuro contratista o cooperante.</t>
  </si>
  <si>
    <t xml:space="preserve">Estudio y análisis legal de presuntos incumplimiento contractuales reportados. </t>
  </si>
  <si>
    <t xml:space="preserve">Efectuar consulta ante el aplicativo de la Procuraduría General de la Nación, en el que permita a la Unidad, conocer si el futuro cooperante o contratista se encuentra incurso en causal de inhabilidad o incompatibilidad. 
Solicitar a los futuros cooperantes o contratistas, declaración de no encontrarse incursos en causal de inhabilidad o incompatibilidad sobreviniente frente a directivos y funcionarios públicos que participan en  un proceso contractual al interior de la Unidad. </t>
  </si>
  <si>
    <t xml:space="preserve">Efectuar seguimiento y control, dejando registro del cumplimiento de los términos contractuales, de acuerdo con la modalidad, antes, durante y después de la vigencia del contrato/convenio, lo anterior desde el expediente contractual. </t>
  </si>
  <si>
    <t>Efectuar consulta ante el aplicativo de la Procuraduría General de la Nación, en el que permita a la UAEOS conocer si el futuro cooperante o contratista se encuentra incurso en causal de inhabilidad o incompatibilidad. 
Solicitar a los futuros cooperantes o contratistas, declaración de no encontrarse incursos en causal de inhabilidad o incompatibilidad sobreviniente frente a directivos y funcionarios públicos que participan en  un proceso contractual al interior de la UAEOS.</t>
  </si>
  <si>
    <t xml:space="preserve">Resolver las PQRDS dentro de los terminos de Ley y de conformidad con el alcance de la solicitud </t>
  </si>
  <si>
    <t>No disponer de la infrastructura tecnologia TIC.</t>
  </si>
  <si>
    <t xml:space="preserve">La no  implementación de controles permanetes para el acceso a los sistemas de información </t>
  </si>
  <si>
    <t>Efecto dañoso sobre los  recursos y activos tecnologicos de naturaleza pública.</t>
  </si>
  <si>
    <t xml:space="preserve">Malos manejos de los recursos  publicos o activos tecnologicos  </t>
  </si>
  <si>
    <t>perdida de recursos y/o bienes patrimoniales</t>
  </si>
  <si>
    <t>El cordinador o los profesionales del grupos de TIC verifican  Planean (establecer prioridades y necesidades de recursos) los recursos presupuestales necesarios para adelantar las actividades de contratación del grupo TIC.</t>
  </si>
  <si>
    <t>El cordinador o los profesionales del grupos de TIC verifican informes de fallos inadecuado manejo y mantenimiento de los equipos o fallas por factores internos o externos al software, hardware</t>
  </si>
  <si>
    <t>El cordinador o los profesionales del grupos de TIC verifican   los informes periodicos de ataques informáticos, externos  a la infraestructura tecnologica como son: servidores, equipos de red y ups.</t>
  </si>
  <si>
    <t>El cordinador o los profesionales del grupos de TIC verifican la actualización de la información de usuarios con accesos, permisos de roles de administrador y contraseñas, para los diferentes aplicativos, servidores y equipos de Cómputo.</t>
  </si>
  <si>
    <t>El cordinador o los profesionales del grupos de TIC verifican e informa la gestión  realizada durante la adminsitrativos, en la gestión, adquisición, inversión o  disposición de los mismos mediante actas o infomes respectivamente</t>
  </si>
  <si>
    <t>El cordinador o los profesionales del grupos de TIC realiza los estudios previos mediante consulta previas en la Tienda Virtual del Estado Colombiano, los Acuerdos Marco o proveedores registrados en SECOP con el fin de no incurrir en sobrecostos en la adquisicion de activos tecnologicos</t>
  </si>
  <si>
    <t xml:space="preserve">Realizar verificación periodica de software  FIREWALL actualizado y licenciado . 
</t>
  </si>
  <si>
    <t>El cordinador o profesionales del Grupo TIC Realizar actas de supervicion, actas de recibo o informes  donde deja trazabilidad de la administrador,  gestión, adquisición, inversión o  disposición de los Activos Tecnologicos</t>
  </si>
  <si>
    <t>El cordinador o profesionales del Grupo TIC Realizar las solictudes y verificacion de cotizaciones de proveedores en las fuentes oficiales que sirvan como soporte de los estudios previos asegurando no incurrir en sobrecostos  para la adquisicion  de los Activos Tecnologicos</t>
  </si>
  <si>
    <t>Coordinador Grupo de Tecnologías de la Información
Profesional Especializado Grado 13</t>
  </si>
  <si>
    <t>Coordinador Grupo de Tecnologías de la Información
Profesional Especializado Grado 13
Supervisor del Contrato de Mantenimiento</t>
  </si>
  <si>
    <t xml:space="preserve">Semestral
</t>
  </si>
  <si>
    <t>Semestral</t>
  </si>
  <si>
    <t>El Grupo TICS define el plan de sensibilización y comunicación donde define las actividades a realizar en materia de capacitación y sensibilización de temas de ciberseguridad a los funcionarios de la entidad, se realiza seguimiento a las actividades del plan semestralmente para revisar su ejecución y avance.</t>
  </si>
  <si>
    <t>Coordinador Grupo de Tecnologías de la Información
Profesional Especializado Grado 7
Supervisor del Contrato</t>
  </si>
  <si>
    <t>El Grupo TIC debe crear en la red Wi-Fi de la entidad un usuario para invitados, ya que actualmente los dispositivos externos se conectan a la red principal de la entidad.</t>
  </si>
  <si>
    <t>Coordinador Grupo de Tecnologías de la Información
Profesional Especializado Grado 7
Supervisor del Contrato de Mantenimiento</t>
  </si>
  <si>
    <r>
      <t>Se realiza la revisión y reporte de la vida Útil y de de la obsolecencia tecnologia (</t>
    </r>
    <r>
      <rPr>
        <sz val="10"/>
        <color rgb="FFFF0000"/>
        <rFont val="Arial Narrow"/>
        <family val="2"/>
      </rPr>
      <t>destierro)</t>
    </r>
    <r>
      <rPr>
        <sz val="10"/>
        <color theme="1"/>
        <rFont val="Arial Narrow"/>
        <family val="2"/>
      </rPr>
      <t xml:space="preserve"> de los equipos de computo de la entidad con el fin de identificar los equipos a dar de baja por diferente causas. Y se reporta al grupo de Administrativa </t>
    </r>
  </si>
  <si>
    <t>La entidad cuenta con herramientas de ciberseguridad tales como el firewall y antivirus instalado en todos los equipos de escritorio y servidores con el fin de protegerlos en caso de un ataque de código malicioso. Se revisa periódicamente la instalación y funcionamiento de las herramientas.</t>
  </si>
  <si>
    <r>
      <t xml:space="preserve">El Grupo TICS a través de la política de seguridad y privacidad de la información establece que al recibir correos maliciosos o sospechosos es obligatorio, debe Enviar un correo a: "Mesa de Ayuda" &lt;mesaayuda@unidadsolidaria.gov.co&gt; con copia al Coordinador del Grupo TIC: ignacio.herrera@unidadsolidaria.gov.co, </t>
    </r>
    <r>
      <rPr>
        <b/>
        <sz val="10"/>
        <rFont val="Arial Narrow"/>
        <family val="2"/>
      </rPr>
      <t>enviarlo al buzón de seguridad digital para que este sea examinado por algún funcionario del Grupo</t>
    </r>
    <r>
      <rPr>
        <sz val="10"/>
        <rFont val="Arial Narrow"/>
        <family val="2"/>
      </rPr>
      <t>, para así proceder a darle tratamiento y tomar las medidas de seguridad correspondientes.
Adicional se envían tips seguridad mensualmente a los funcionarios con el fin de educarlos y capacitarlos en temas de segurida de la información.</t>
    </r>
  </si>
  <si>
    <t>Coordinador Grupo de Tecnologías de la Información
Profesional Especializado Grado 13 y Profesional Universitario Grado 7
Contratista Gobierno en Linea</t>
  </si>
  <si>
    <t>Coordinador Grupo de Tecnologías de la Información
Supervisor del Contrato de Mantenimiento</t>
  </si>
  <si>
    <t>Coordinador Grupo de Tecnologías de la Información
Profesional Especializado Grado 13, Universitario Grado 7</t>
  </si>
  <si>
    <t>El Grupo TICS a través de la política de seguridad y privacidad de la información establece que al recibir correos maliciosos o sospechosos es obligatorio enviarlo al correo mesaayuda@unidadsolidaria.gov.co con copia al coordinador del grupo TIC ignacio.herrera@unidadsolidaria.gov.co para que este sea examinado por algún funcionario del Grupo, para así proceder a darle tratamiento y tomar las medidas de seguridad correspondientes; Adicional se envían tips seguridad mensualmente a los funcionarios con el fin de educarlos y capacitarlos en temas de seguridad de la información.</t>
  </si>
  <si>
    <t>Coordinador Grupo de Tecnologías de la Información
Contratista Gobierno en Linea</t>
  </si>
  <si>
    <t xml:space="preserve">Destrucción de registros
Desastre natural, incendio, inundación, rayo.
Revelación de Información
Cambios no autorizados de registros
</t>
  </si>
  <si>
    <t xml:space="preserve">* Revisión de cámaras de Seguridad 
* Administración del Control de Acceso por el aplicativo Biométrico </t>
  </si>
  <si>
    <r>
      <rPr>
        <sz val="11"/>
        <color rgb="FFFF0000"/>
        <rFont val="Arial Narrow"/>
        <family val="2"/>
      </rPr>
      <t>Debido a</t>
    </r>
    <r>
      <rPr>
        <sz val="11"/>
        <color theme="1"/>
        <rFont val="Arial Narrow"/>
        <family val="2"/>
      </rPr>
      <t xml:space="preserve"> retrasos por parte de los contratistas en la entrega de las cuentas de cobro e incumplimiento por parte de los supervisores de los contratos en la liquidación de los contratos a cargo. o la no utilización del PAC  Constitución de reservas presupuestales y de pasivos exigibles</t>
    </r>
  </si>
  <si>
    <r>
      <rPr>
        <sz val="11"/>
        <color rgb="FFFF0000"/>
        <rFont val="Arial Narrow"/>
        <family val="2"/>
      </rPr>
      <t>Posibilidad</t>
    </r>
    <r>
      <rPr>
        <sz val="11"/>
        <color theme="1"/>
        <rFont val="Arial Narrow"/>
        <family val="2"/>
      </rPr>
      <t xml:space="preserve"> de perdida reputacional y económica </t>
    </r>
    <r>
      <rPr>
        <sz val="11"/>
        <color rgb="FFFF0000"/>
        <rFont val="Arial Narrow"/>
        <family val="2"/>
      </rPr>
      <t>debido a</t>
    </r>
    <r>
      <rPr>
        <sz val="11"/>
        <color theme="1"/>
        <rFont val="Arial Narrow"/>
        <family val="2"/>
      </rPr>
      <t xml:space="preserve"> la no disponibilidad de recursos para la contratación de bienes y servicios tecnológicos (mantenimiento preventivo y correctivo de software,hardware y servicios, obsolescencia de equipos tecnológicos) requeridos o necesarios para el funcionamiento de la infraestructura tecnológica de la Unidad Solidaria.</t>
    </r>
  </si>
  <si>
    <r>
      <rPr>
        <sz val="11"/>
        <color rgb="FFFF0000"/>
        <rFont val="Arial Narrow"/>
        <family val="2"/>
      </rPr>
      <t xml:space="preserve">Posibilidad </t>
    </r>
    <r>
      <rPr>
        <sz val="11"/>
        <color theme="1"/>
        <rFont val="Arial Narrow"/>
        <family val="2"/>
      </rPr>
      <t xml:space="preserve">de perdida económica y reputacional, </t>
    </r>
    <r>
      <rPr>
        <sz val="11"/>
        <color rgb="FFFF0000"/>
        <rFont val="Arial Narrow"/>
        <family val="2"/>
      </rPr>
      <t>debido</t>
    </r>
    <r>
      <rPr>
        <sz val="11"/>
        <color theme="1"/>
        <rFont val="Arial Narrow"/>
        <family val="2"/>
      </rPr>
      <t xml:space="preserve"> a un inadecuado manejo y mantenimiento de los equipos o fallas por factores internos o externos (Falta de cuidado en la manipulación y cuidado de equipos por personal de mantenimiento y funcionarios en general, suministro de energía eléctrica, fallas en internet, desastre natural, equipos obsoletos, o adecuaciones físicas  de infraestructura no planeadas).</t>
    </r>
  </si>
  <si>
    <r>
      <rPr>
        <sz val="11"/>
        <color rgb="FFFF0000"/>
        <rFont val="Arial Narrow"/>
        <family val="2"/>
      </rPr>
      <t xml:space="preserve">Debido </t>
    </r>
    <r>
      <rPr>
        <sz val="11"/>
        <color theme="1"/>
        <rFont val="Arial Narrow"/>
        <family val="2"/>
      </rPr>
      <t xml:space="preserve"> a   posibles fallas a ataques informáticos, externos  a la infraestructura tecnologica comosn: servidores, equipos de red y ups.</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</si>
  <si>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t>
    </r>
    <r>
      <rPr>
        <sz val="11"/>
        <color theme="1"/>
        <rFont val="Arial Narrow"/>
        <family val="2"/>
      </rPr>
      <t xml:space="preserve"> a  posibles falla a ataques informáticos, externos  a la infraestructura tecnologica comosn: servidores, equipos de red y ups.</t>
    </r>
  </si>
  <si>
    <r>
      <rPr>
        <sz val="11"/>
        <color rgb="FFFF0000"/>
        <rFont val="Arial Narrow"/>
        <family val="2"/>
      </rPr>
      <t>Posibilidad</t>
    </r>
    <r>
      <rPr>
        <sz val="11"/>
        <color theme="1"/>
        <rFont val="Arial Narrow"/>
        <family val="2"/>
      </rPr>
      <t xml:space="preserve"> de perdida económica y reputacional, </t>
    </r>
    <r>
      <rPr>
        <sz val="11"/>
        <color rgb="FFFF0000"/>
        <rFont val="Arial Narrow"/>
        <family val="2"/>
      </rPr>
      <t>debido</t>
    </r>
    <r>
      <rPr>
        <sz val="11"/>
        <color theme="1"/>
        <rFont val="Arial Narrow"/>
        <family val="2"/>
      </rPr>
      <t xml:space="preserve"> a la no implementación de controles adecuados y sufiicentes para el acceso a la información de los sistemas de información se hace susceptible la manipulación o adulteración por personal no autorizado.</t>
    </r>
  </si>
  <si>
    <r>
      <rPr>
        <sz val="11"/>
        <color rgb="FFFF0000"/>
        <rFont val="Arial Narrow"/>
        <family val="2"/>
      </rPr>
      <t xml:space="preserve">Debido </t>
    </r>
    <r>
      <rPr>
        <sz val="11"/>
        <color theme="1"/>
        <rFont val="Arial Narrow"/>
        <family val="2"/>
      </rPr>
      <t xml:space="preserve"> a la no implementación de controles adecuados y sufiicentes para el acceso a la información de los sistemas de información se hace susceptible la manipulación o adulteración por personal no autorizado.</t>
    </r>
  </si>
  <si>
    <r>
      <rPr>
        <sz val="11"/>
        <color rgb="FFFF0000"/>
        <rFont val="Arial Narrow"/>
        <family val="2"/>
      </rPr>
      <t xml:space="preserve">Posibilidad </t>
    </r>
    <r>
      <rPr>
        <sz val="11"/>
        <color theme="1"/>
        <rFont val="Arial Narrow"/>
        <family val="2"/>
      </rPr>
      <t>de efecto dañoso sobre los activos tecnologicos debido a malos manejos adminsitrativos, en la gestión, adquisición, inversión o  disposición de los mismos</t>
    </r>
  </si>
  <si>
    <r>
      <rPr>
        <sz val="11"/>
        <color rgb="FFFF0000"/>
        <rFont val="Arial Narrow"/>
        <family val="2"/>
      </rPr>
      <t>Debido</t>
    </r>
    <r>
      <rPr>
        <sz val="11"/>
        <color theme="1"/>
        <rFont val="Arial Narrow"/>
        <family val="2"/>
      </rPr>
      <t xml:space="preserve">  a  malos manejos adminsitrativos, en la gestión, adquisición, inversión o  disposición de los mismos</t>
    </r>
  </si>
  <si>
    <r>
      <rPr>
        <sz val="11"/>
        <color rgb="FFFF0000"/>
        <rFont val="Arial Narrow"/>
        <family val="2"/>
      </rPr>
      <t xml:space="preserve">Posibilidad </t>
    </r>
    <r>
      <rPr>
        <sz val="11"/>
        <color theme="1"/>
        <rFont val="Arial Narrow"/>
        <family val="2"/>
      </rPr>
      <t xml:space="preserve">de efecto dañoso sobre los recursos públicos y/o los bienes </t>
    </r>
    <r>
      <rPr>
        <sz val="11"/>
        <color rgb="FFFF0000"/>
        <rFont val="Arial Narrow"/>
        <family val="2"/>
      </rPr>
      <t>debido</t>
    </r>
    <r>
      <rPr>
        <sz val="11"/>
        <color theme="1"/>
        <rFont val="Arial Narrow"/>
        <family val="2"/>
      </rPr>
      <t xml:space="preserve"> a sobrecostos en contratos de la entidad, a causa de la omisión del deber de elaborar estudios de mercado.</t>
    </r>
  </si>
  <si>
    <r>
      <rPr>
        <sz val="11"/>
        <color rgb="FFFF0000"/>
        <rFont val="Arial Narrow"/>
        <family val="2"/>
      </rPr>
      <t>debido</t>
    </r>
    <r>
      <rPr>
        <sz val="11"/>
        <color theme="1"/>
        <rFont val="Arial Narrow"/>
        <family val="2"/>
      </rPr>
      <t xml:space="preserve"> a a sobrecostos en contratos de la entidad, a causa de la omisión del deber de elaborar estudios de mercado.</t>
    </r>
  </si>
  <si>
    <t>AÑO____2026_______</t>
  </si>
  <si>
    <t>MAPA DE RIESGOS DE SEGURIDAD DIGITAL 2.026</t>
  </si>
  <si>
    <t>PDE 05</t>
  </si>
  <si>
    <t xml:space="preserve">La confidencialidad de los datos personales semiprivados asociados a números de cuenta de proveedores y contratistas </t>
  </si>
  <si>
    <r>
      <rPr>
        <sz val="11"/>
        <color rgb="FFFF0000"/>
        <rFont val="Arial Narrow"/>
        <family val="2"/>
      </rPr>
      <t>Debido</t>
    </r>
    <r>
      <rPr>
        <sz val="11"/>
        <color theme="1"/>
        <rFont val="Arial Narrow"/>
        <family val="2"/>
      </rPr>
      <t xml:space="preserve">  a la no utilización del PAC (el monto máximo mensual de fondos disponibles en la Cuenta Única Nacional para los órganos financiados con recursos de la Nación y el monto máximo de pagos de los establecimientos públicos del orden nacional) solicitado por la Entidad  para un periodo determinado,  y  por debajo del porcentaje  del indicador de uso eficiente de los recursos (INPANUT),   de acuerdo a los parámetros establecidos por el Ministerio de Hacienda Crédito Público en  SIIF Nación</t>
    </r>
  </si>
  <si>
    <t xml:space="preserve">Revisar y asegurar el manejo de datos en la traza al interior del grupo de Gestión Financiera y el PAC (monto maximo mensual de fondos disponibles en la Cuenta Unica Nacional) para cubrir los compromisos adquiridos, teniendo en cuenta la forma de pago definida en el contratoo convenio y a los recursos de PAC solicitados para el periodo.                                                                                                                                                                                                                                                                                                                                                                                                                                                                                                                                                                                                                                                                                                                                                                                                                                                                                                                                                                                                                                                                                                                                                                                                                                                                                                                                                                                                                                                                                                                                                                                                                                                                                                                                                                                                                                                                                                                                                                                                                                                                                                       </t>
  </si>
  <si>
    <t>Cumplmiento con la Planeacion Misional por demoras en gestion de documentos y  soportes  para pago en el proceso de Gestion Financiera</t>
  </si>
  <si>
    <r>
      <rPr>
        <sz val="11"/>
        <color rgb="FFFF0000"/>
        <rFont val="Arial Narrow"/>
        <family val="2"/>
      </rPr>
      <t xml:space="preserve">Posibilidad </t>
    </r>
    <r>
      <rPr>
        <sz val="11"/>
        <color theme="1"/>
        <rFont val="Arial Narrow"/>
        <family val="2"/>
      </rPr>
      <t>de perdida económica y reputacional,</t>
    </r>
    <r>
      <rPr>
        <sz val="11"/>
        <color rgb="FFFF0000"/>
        <rFont val="Arial Narrow"/>
        <family val="2"/>
      </rPr>
      <t xml:space="preserve"> debido a</t>
    </r>
    <r>
      <rPr>
        <sz val="11"/>
        <color theme="1"/>
        <rFont val="Arial Narrow"/>
        <family val="2"/>
      </rPr>
      <t xml:space="preserve">  retrasos por parte de los contratistas en la entrega de las cuentas de cobro y demás documentos y soportes para el pago cobro y pago de obligaciones e incumplimiento por parte de los supervisores de los contratos en la liquidación de los contratos a cargo. o la no utilización del PAC  generando Constitución de reservas presupuestales y de pasivos exigibles</t>
    </r>
  </si>
  <si>
    <r>
      <rPr>
        <sz val="11"/>
        <color rgb="FFFF0000"/>
        <rFont val="Arial Narrow"/>
        <family val="2"/>
      </rPr>
      <t>Debido a</t>
    </r>
    <r>
      <rPr>
        <sz val="11"/>
        <color theme="1"/>
        <rFont val="Arial Narrow"/>
        <family val="2"/>
      </rPr>
      <t xml:space="preserve"> retrasos por parte de los contratistas o coperantes en la entrega de las cuentas de cobro e incumplimiento por parte de los supervisores de contratos en la liquidación de los contratos a cargo. o la no utilización del PAC  Constitución de reservas presupuestales y de pasivos exigibles</t>
    </r>
  </si>
  <si>
    <t>Enviar correos a ordenador de Gasto y  supervisor de contrato  informadoles Pendientes por Pagar,  de pago a proveedores y contratistas.</t>
  </si>
  <si>
    <t>PENSAMIENTO Y DIRECCIONAMIENTO ESTRATEGICO</t>
  </si>
  <si>
    <t>Total Valoración del Control  6</t>
  </si>
  <si>
    <t xml:space="preserve"> - Verificación del  cumplimiento de la normativa vigente para la actividad de supervisión de contratos y convenios.
- Verificación y la no existencias de amenazas, presiones indebidas, manipulación sobre decisiones que incidan en la contratación, sean internas o externas.
- Socialización de la Circular 225 de 2015, Manual de Contratación, Guía de Supervisión, políticas anti fraude y código de ética.
- Capacitación en temas de contratación y la implementación de mecanismos de prevención y control</t>
  </si>
  <si>
    <t>PROGRAMAS Y PROYECTOS</t>
  </si>
  <si>
    <t>Total Valoración del Control  1.1</t>
  </si>
  <si>
    <t>Total Valoración del Control  1.2</t>
  </si>
  <si>
    <t>Total Valoración del Control  1.3</t>
  </si>
  <si>
    <t>SEGUIMIENTO Y MEDICIÓN</t>
  </si>
  <si>
    <t>EDUCACIÓN ASOCIATIVA SOLIDARIA</t>
  </si>
  <si>
    <t>SERVICIO AL CIUDADANO SC 02</t>
  </si>
  <si>
    <t xml:space="preserve"> -  Garantizar los recursos para la siguiente vigencia
 -  Adelantar el proceso contractual con el proveedor para el proceso de nómina</t>
  </si>
  <si>
    <t>Mecanismo exporadico de control  en la publicación de contenidos y piezas, en los canales establecidos para tal fin.</t>
  </si>
  <si>
    <r>
      <rPr>
        <sz val="10"/>
        <color rgb="FFFF0000"/>
        <rFont val="Arial Narrow"/>
        <family val="2"/>
      </rPr>
      <t>Debido</t>
    </r>
    <r>
      <rPr>
        <sz val="10"/>
        <rFont val="Arial Narrow"/>
        <family val="2"/>
      </rPr>
      <t xml:space="preserve"> aa la no actualización    de los estándares de imagen corporativa,al incumplimiento de su aplicació, a publicaciones   no  autorizadas. y  con contenido inadecuado</t>
    </r>
  </si>
  <si>
    <r>
      <rPr>
        <sz val="10"/>
        <color rgb="FFFF0000"/>
        <rFont val="Arial Narrow"/>
        <family val="2"/>
      </rPr>
      <t xml:space="preserve">Posibilidad </t>
    </r>
    <r>
      <rPr>
        <sz val="10"/>
        <rFont val="Arial Narrow"/>
        <family val="2"/>
      </rPr>
      <t>de perdida reputacional</t>
    </r>
    <r>
      <rPr>
        <sz val="10"/>
        <color theme="1"/>
        <rFont val="Arial Narrow"/>
        <family val="2"/>
      </rPr>
      <t xml:space="preserve">, </t>
    </r>
    <r>
      <rPr>
        <sz val="10"/>
        <color rgb="FFFF0000"/>
        <rFont val="Arial Narrow"/>
        <family val="2"/>
      </rPr>
      <t>debido</t>
    </r>
    <r>
      <rPr>
        <sz val="10"/>
        <color theme="1"/>
        <rFont val="Arial Narrow"/>
        <family val="2"/>
      </rPr>
      <t xml:space="preserve"> a la no actualización    de los estándares de imagen corporativa,al incumplimiento de su aplicació, a publicaciones   no  autorizadas. y  con contenido inadecuado</t>
    </r>
  </si>
  <si>
    <t>Control intermitente en la recolección de la información que se produce en la UAEOS</t>
  </si>
  <si>
    <r>
      <rPr>
        <sz val="10"/>
        <color rgb="FFFF0000"/>
        <rFont val="Arial Narrow"/>
        <family val="2"/>
      </rPr>
      <t>Debido</t>
    </r>
    <r>
      <rPr>
        <sz val="10"/>
        <color theme="1"/>
        <rFont val="Arial Narrow"/>
        <family val="2"/>
      </rPr>
      <t xml:space="preserve"> a la recolección de la información  de manera extemporánea e incompleta  para ser publicada a través de los canales dispuestos por la Entidad.</t>
    </r>
  </si>
  <si>
    <r>
      <rPr>
        <sz val="10"/>
        <color rgb="FFFF0000"/>
        <rFont val="Arial Narrow"/>
        <family val="2"/>
      </rPr>
      <t>Posibilidad</t>
    </r>
    <r>
      <rPr>
        <sz val="10"/>
        <color theme="1"/>
        <rFont val="Arial Narrow"/>
        <family val="2"/>
      </rPr>
      <t xml:space="preserve"> de perdida reputacional, </t>
    </r>
    <r>
      <rPr>
        <sz val="10"/>
        <color rgb="FFFF0000"/>
        <rFont val="Arial Narrow"/>
        <family val="2"/>
      </rPr>
      <t>debido</t>
    </r>
    <r>
      <rPr>
        <sz val="10"/>
        <color theme="1"/>
        <rFont val="Arial Narrow"/>
        <family val="2"/>
      </rPr>
      <t xml:space="preserve"> a la recolección de la información  de manera extemporánea e incompleta  para ser publicada a través de los canales dispuestos por la Entidad.</t>
    </r>
  </si>
  <si>
    <t>El líder responsable del proceso, verificará  que la publicación y su contenido sea el previamente revisado y autorizado, en los tiempos y parámetros definidos.</t>
  </si>
  <si>
    <t>El líder responsable del proceso deberá verificar y asegurar la recolección de contenidos dentro de los tiempos y estándares establecidos.</t>
  </si>
  <si>
    <t>Total Valoración del Control  7</t>
  </si>
  <si>
    <t>GESTIÓN INFORMATICA</t>
  </si>
  <si>
    <t>Total Valoración del Control  3.2</t>
  </si>
  <si>
    <t>Total Valoración del Control  3.1</t>
  </si>
  <si>
    <t>GESTIÓN DEL CONTROL Y LA EVALUACIÓN</t>
  </si>
  <si>
    <t>Con Registro manual</t>
  </si>
  <si>
    <t>Con Registro electrónico</t>
  </si>
  <si>
    <t>Externa</t>
  </si>
  <si>
    <t>Mixta</t>
  </si>
  <si>
    <t>Procedimientos</t>
  </si>
  <si>
    <t>Otros esquemas</t>
  </si>
  <si>
    <t>Periodicamente (diario, mensual, bimestral, trimestral, semestral)</t>
  </si>
  <si>
    <t>Sistemas de información</t>
  </si>
  <si>
    <t>Siempre se ejecuta la actividad</t>
  </si>
  <si>
    <t>Ejecución</t>
  </si>
  <si>
    <t>Interna</t>
  </si>
  <si>
    <t xml:space="preserve">Periodicamente </t>
  </si>
  <si>
    <t>Periodicamente</t>
  </si>
  <si>
    <t xml:space="preserve">
Automático
</t>
  </si>
  <si>
    <t>Verificar, analizar y validar la historia laboral para el diligenciamiento operativo en la plataforma CETIL con la información de tiempos laborados y salarios mes a mes durante el período de vinculación con la entidad (Superintendencia, DANCOOP, DANSOCIAL)</t>
  </si>
  <si>
    <t>Valor probabilidad para aplicar 2do. Control</t>
  </si>
  <si>
    <t xml:space="preserve">Valoración control 2 </t>
  </si>
  <si>
    <t>Valoración de Impacto</t>
  </si>
  <si>
    <t>Valoracion del Control 1 preventivo</t>
  </si>
  <si>
    <t xml:space="preserve">No se tienen controles para aplicar al impacto </t>
  </si>
  <si>
    <t xml:space="preserve">Cálculos Requeridos </t>
  </si>
  <si>
    <t>N/A</t>
  </si>
  <si>
    <t>SC 01</t>
  </si>
  <si>
    <t>Actulaizado 14  de mayo 2026</t>
  </si>
  <si>
    <t>ZONA DE RIESGO RESIDUAL 2026</t>
  </si>
  <si>
    <t>FOMENTO DE LA ASOCIATIVIDAD SOLIDARIA</t>
  </si>
  <si>
    <t>RESUMEN MAPA DE RIESGOS 2026</t>
  </si>
  <si>
    <t>GPP 02</t>
  </si>
  <si>
    <t>GPP 03</t>
  </si>
  <si>
    <t>SEGURIDAD DIGITAL</t>
  </si>
  <si>
    <t>EJECUCIÓN Y ADMÓN. DE PROCESOS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</si>
</sst>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4" formatCode="_-&quot;$&quot;* #,##0.00_-;\-&quot;$&quot;* #,##0.00_-;_-&quot;$&quot;* &quot;-&quot;??_-;_-@_-"/>
    <numFmt numFmtId="43" formatCode="_-* #,##0.00_-;\-* #,##0.00_-;_-* &quot;-&quot;??_-;_-@_-"/>
    <numFmt numFmtId="164" formatCode="0.0"/>
    <numFmt numFmtId="165" formatCode="_-* #,##0_-;\-* #,##0_-;_-* &quot;-&quot;??_-;_-@_-"/>
    <numFmt numFmtId="166" formatCode="0.0%"/>
    <numFmt numFmtId="167" formatCode="0.000%"/>
    <numFmt numFmtId="168" formatCode="[$-240A]d&quot; de &quot;mmmm&quot; de &quot;yyyy;@"/>
  </numFmts>
  <fonts count="82" x14ac:knownFonts="1">
    <font>
      <sz val="11"/>
      <color theme="1"/>
      <name val="Calibri"/>
      <family val="2"/>
      <scheme val="minor"/>
    </font>
    <font>
      <sz val="11"/>
      <color theme="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0"/>
      <color theme="1"/>
      <name val="Arial Narrow"/>
      <family val="2"/>
    </font>
    <font>
      <sz val="11"/>
      <color theme="1"/>
      <name val="Calibri"/>
      <family val="2"/>
      <scheme val="minor"/>
    </font>
    <font>
      <b/>
      <sz val="12"/>
      <color rgb="FF000000"/>
      <name val="Arial Narrow"/>
      <family val="2"/>
    </font>
    <font>
      <sz val="12"/>
      <color rgb="FF000000"/>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2"/>
      <color theme="1"/>
      <name val="Arial Narrow"/>
      <family val="2"/>
    </font>
    <font>
      <sz val="18"/>
      <name val="Arial"/>
      <family val="2"/>
    </font>
    <font>
      <b/>
      <sz val="16"/>
      <color rgb="FF000000"/>
      <name val="Arial Narrow"/>
      <family val="2"/>
    </font>
    <font>
      <sz val="16"/>
      <color rgb="FF000000"/>
      <name val="Arial Narrow"/>
      <family val="2"/>
    </font>
    <font>
      <sz val="16"/>
      <color rgb="FFFFFFFF"/>
      <name val="Arial Narrow"/>
      <family val="2"/>
    </font>
    <font>
      <sz val="11"/>
      <color rgb="FF000000"/>
      <name val="Calibri"/>
      <family val="2"/>
    </font>
    <font>
      <b/>
      <sz val="14"/>
      <color rgb="FF000000"/>
      <name val="Calibri"/>
      <family val="2"/>
    </font>
    <font>
      <sz val="10"/>
      <color rgb="FFFFFFFF"/>
      <name val="Arial Narrow"/>
      <family val="2"/>
    </font>
    <font>
      <sz val="9"/>
      <color theme="1"/>
      <name val="Calibri"/>
      <family val="2"/>
      <scheme val="minor"/>
    </font>
    <font>
      <b/>
      <sz val="10"/>
      <color rgb="FF000000"/>
      <name val="Arial Narrow"/>
      <family val="2"/>
    </font>
    <font>
      <b/>
      <sz val="10"/>
      <color theme="9" tint="-0.249977111117893"/>
      <name val="Arial Narrow"/>
      <family val="2"/>
    </font>
    <font>
      <sz val="10"/>
      <name val="Arial Narrow"/>
      <family val="2"/>
    </font>
    <font>
      <b/>
      <sz val="14"/>
      <color theme="1"/>
      <name val="Arial Narrow"/>
      <family val="2"/>
    </font>
    <font>
      <sz val="11"/>
      <color rgb="FFFFFFFF"/>
      <name val="Arial Narrow"/>
      <family val="2"/>
    </font>
    <font>
      <sz val="10"/>
      <color rgb="FFFF0000"/>
      <name val="Arial Narrow"/>
      <family val="2"/>
    </font>
    <font>
      <sz val="11"/>
      <color rgb="FFFF0000"/>
      <name val="Arial Narrow"/>
      <family val="2"/>
    </font>
    <font>
      <b/>
      <sz val="9"/>
      <color rgb="FF000000"/>
      <name val="Arial Narrow"/>
      <family val="2"/>
    </font>
    <font>
      <sz val="12"/>
      <color theme="9" tint="-0.249977111117893"/>
      <name val="Arial Narrow"/>
      <family val="2"/>
    </font>
    <font>
      <b/>
      <sz val="12"/>
      <color theme="9" tint="-0.249977111117893"/>
      <name val="Arial Narrow"/>
      <family val="2"/>
    </font>
    <font>
      <sz val="12"/>
      <color theme="1"/>
      <name val="Calibri"/>
      <family val="2"/>
      <scheme val="minor"/>
    </font>
    <font>
      <b/>
      <sz val="12"/>
      <color theme="9" tint="-0.249977111117893"/>
      <name val="Calibri"/>
      <family val="2"/>
      <scheme val="minor"/>
    </font>
    <font>
      <sz val="12"/>
      <color rgb="FF000000"/>
      <name val="Calibri"/>
      <family val="2"/>
    </font>
    <font>
      <sz val="14"/>
      <color rgb="FF000000"/>
      <name val="Calibri"/>
      <family val="2"/>
    </font>
    <font>
      <sz val="11"/>
      <name val="Arial Narrow"/>
      <family val="2"/>
    </font>
    <font>
      <sz val="11"/>
      <color rgb="FF000000"/>
      <name val="Arial Narrow"/>
      <family val="2"/>
    </font>
    <font>
      <sz val="12"/>
      <name val="Arial Narrow"/>
      <family val="2"/>
    </font>
    <font>
      <b/>
      <sz val="12"/>
      <color rgb="FFFF0000"/>
      <name val="Calibri"/>
      <family val="2"/>
      <scheme val="minor"/>
    </font>
    <font>
      <sz val="11"/>
      <color theme="0"/>
      <name val="Arial Narrow"/>
      <family val="2"/>
    </font>
    <font>
      <b/>
      <sz val="14"/>
      <color theme="0"/>
      <name val="Arial Narrow"/>
      <family val="2"/>
    </font>
    <font>
      <b/>
      <sz val="9"/>
      <color indexed="81"/>
      <name val="Tahoma"/>
      <family val="2"/>
    </font>
    <font>
      <sz val="9"/>
      <color indexed="81"/>
      <name val="Tahoma"/>
      <family val="2"/>
    </font>
    <font>
      <sz val="8"/>
      <name val="Calibri"/>
      <family val="2"/>
      <scheme val="minor"/>
    </font>
    <font>
      <b/>
      <sz val="11"/>
      <color theme="1"/>
      <name val="Calibri"/>
      <family val="2"/>
      <scheme val="minor"/>
    </font>
    <font>
      <b/>
      <sz val="12"/>
      <name val="Arial Narrow"/>
      <family val="2"/>
    </font>
    <font>
      <b/>
      <sz val="11"/>
      <name val="Arial Narrow"/>
      <family val="2"/>
    </font>
    <font>
      <b/>
      <sz val="12"/>
      <name val="Calibri"/>
      <family val="2"/>
      <scheme val="minor"/>
    </font>
    <font>
      <b/>
      <sz val="12"/>
      <color theme="1"/>
      <name val="Calibri"/>
      <family val="2"/>
      <scheme val="minor"/>
    </font>
    <font>
      <b/>
      <sz val="12"/>
      <color theme="1"/>
      <name val="Arial Narrow"/>
      <family val="2"/>
    </font>
    <font>
      <b/>
      <sz val="11"/>
      <name val="Calibri"/>
      <family val="2"/>
      <scheme val="minor"/>
    </font>
    <font>
      <sz val="11"/>
      <name val="Calibri"/>
      <family val="2"/>
      <scheme val="minor"/>
    </font>
    <font>
      <b/>
      <sz val="11"/>
      <color rgb="FF000000"/>
      <name val="Arial Narrow"/>
      <family val="2"/>
    </font>
    <font>
      <b/>
      <sz val="11"/>
      <color rgb="FFFFFFFF"/>
      <name val="Arial Narrow"/>
      <family val="2"/>
    </font>
    <font>
      <sz val="10"/>
      <color theme="1"/>
      <name val="Times New Roman"/>
      <family val="1"/>
    </font>
    <font>
      <b/>
      <sz val="8"/>
      <color rgb="FF000000"/>
      <name val="Arial"/>
      <family val="2"/>
    </font>
    <font>
      <b/>
      <sz val="8"/>
      <color rgb="FF000000"/>
      <name val="Arial Narrow"/>
      <family val="2"/>
    </font>
    <font>
      <b/>
      <sz val="8"/>
      <color theme="1"/>
      <name val="Arial Narrow"/>
      <family val="2"/>
    </font>
    <font>
      <sz val="8"/>
      <color theme="1"/>
      <name val="Arial Narrow"/>
      <family val="2"/>
    </font>
    <font>
      <b/>
      <sz val="8"/>
      <name val="Arial Narrow"/>
      <family val="2"/>
    </font>
    <font>
      <u/>
      <sz val="11"/>
      <color theme="10"/>
      <name val="Calibri"/>
      <family val="2"/>
      <scheme val="minor"/>
    </font>
    <font>
      <b/>
      <sz val="12"/>
      <color theme="1"/>
      <name val="Arial"/>
      <family val="2"/>
    </font>
    <font>
      <sz val="8"/>
      <color rgb="FF000000"/>
      <name val="Arial Narrow"/>
      <family val="2"/>
    </font>
    <font>
      <sz val="8"/>
      <color theme="1"/>
      <name val="Times New Roman"/>
      <family val="1"/>
    </font>
    <font>
      <sz val="9"/>
      <color theme="1"/>
      <name val="Arial Narrow"/>
      <family val="2"/>
    </font>
    <font>
      <sz val="10"/>
      <name val="Arial"/>
      <family val="2"/>
    </font>
    <font>
      <u/>
      <sz val="11"/>
      <name val="Arial Narrow"/>
      <family val="2"/>
    </font>
    <font>
      <b/>
      <sz val="8"/>
      <name val="Calibri"/>
      <family val="2"/>
      <scheme val="minor"/>
    </font>
    <font>
      <b/>
      <sz val="8"/>
      <color theme="1"/>
      <name val="Calibri"/>
      <family val="2"/>
      <scheme val="minor"/>
    </font>
    <font>
      <sz val="8"/>
      <color theme="1"/>
      <name val="Calibri"/>
      <family val="2"/>
      <scheme val="minor"/>
    </font>
    <font>
      <sz val="11"/>
      <color rgb="FF00B050"/>
      <name val="Arial Narrow"/>
      <family val="2"/>
    </font>
    <font>
      <sz val="11"/>
      <color theme="4"/>
      <name val="Arial Narrow"/>
      <family val="2"/>
    </font>
    <font>
      <sz val="11"/>
      <color theme="3" tint="0.39997558519241921"/>
      <name val="Arial Narrow"/>
      <family val="2"/>
    </font>
    <font>
      <b/>
      <sz val="10"/>
      <name val="Arial Narrow"/>
      <family val="2"/>
    </font>
    <font>
      <sz val="9"/>
      <color indexed="81"/>
      <name val="Tahoma"/>
    </font>
    <font>
      <b/>
      <sz val="9"/>
      <color indexed="81"/>
      <name val="Tahoma"/>
    </font>
    <font>
      <b/>
      <sz val="10"/>
      <color rgb="FF0070C0"/>
      <name val="Arial Narrow"/>
      <family val="2"/>
    </font>
    <font>
      <b/>
      <sz val="8"/>
      <color theme="3"/>
      <name val="Arial"/>
      <family val="2"/>
    </font>
    <font>
      <b/>
      <sz val="11"/>
      <color rgb="FF00B050"/>
      <name val="Calibri"/>
      <family val="2"/>
      <scheme val="minor"/>
    </font>
  </fonts>
  <fills count="29">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theme="9" tint="0.39997558519241921"/>
        <bgColor indexed="64"/>
      </patternFill>
    </fill>
    <fill>
      <patternFill patternType="solid">
        <fgColor rgb="FFFFDDFF"/>
        <bgColor indexed="64"/>
      </patternFill>
    </fill>
    <fill>
      <patternFill patternType="solid">
        <fgColor rgb="FFBFBFBF"/>
        <bgColor indexed="64"/>
      </patternFill>
    </fill>
    <fill>
      <patternFill patternType="solid">
        <fgColor rgb="FF92D050"/>
        <bgColor indexed="64"/>
      </patternFill>
    </fill>
    <fill>
      <patternFill patternType="solid">
        <fgColor rgb="FFFFC000"/>
        <bgColor indexed="64"/>
      </patternFill>
    </fill>
    <fill>
      <patternFill patternType="solid">
        <fgColor rgb="FFFF0000"/>
        <bgColor indexed="64"/>
      </patternFill>
    </fill>
    <fill>
      <patternFill patternType="solid">
        <fgColor rgb="FF00FF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249977111117893"/>
        <bgColor indexed="64"/>
      </patternFill>
    </fill>
    <fill>
      <patternFill patternType="solid">
        <fgColor rgb="FF00B050"/>
        <bgColor indexed="64"/>
      </patternFill>
    </fill>
    <fill>
      <patternFill patternType="solid">
        <fgColor rgb="FF00DE64"/>
        <bgColor indexed="64"/>
      </patternFill>
    </fill>
    <fill>
      <patternFill patternType="solid">
        <fgColor rgb="FFF5770F"/>
        <bgColor indexed="64"/>
      </patternFill>
    </fill>
    <fill>
      <patternFill patternType="solid">
        <fgColor rgb="FFDD6909"/>
        <bgColor indexed="64"/>
      </patternFill>
    </fill>
    <fill>
      <patternFill patternType="solid">
        <fgColor theme="4" tint="-0.249977111117893"/>
        <bgColor indexed="64"/>
      </patternFill>
    </fill>
    <fill>
      <patternFill patternType="solid">
        <fgColor rgb="FFFFFFFF"/>
        <bgColor indexed="64"/>
      </patternFill>
    </fill>
    <fill>
      <patternFill patternType="solid">
        <fgColor rgb="FF29FF8A"/>
        <bgColor indexed="64"/>
      </patternFill>
    </fill>
    <fill>
      <patternFill patternType="solid">
        <fgColor theme="8" tint="0.79998168889431442"/>
        <bgColor indexed="64"/>
      </patternFill>
    </fill>
    <fill>
      <patternFill patternType="solid">
        <fgColor rgb="FFF4740A"/>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2"/>
        <bgColor indexed="64"/>
      </patternFill>
    </fill>
  </fills>
  <borders count="181">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right style="dotted">
        <color rgb="FFF79646"/>
      </right>
      <top style="dotted">
        <color rgb="FFF79646"/>
      </top>
      <bottom style="dotted">
        <color rgb="FFF79646"/>
      </bottom>
      <diagonal/>
    </border>
    <border>
      <left style="dotted">
        <color rgb="FFF79646"/>
      </left>
      <right style="dotted">
        <color rgb="FFF79646"/>
      </right>
      <top/>
      <bottom style="dotted">
        <color rgb="FFF79646"/>
      </bottom>
      <diagonal/>
    </border>
    <border>
      <left/>
      <right style="dotted">
        <color rgb="FFF79646"/>
      </right>
      <top/>
      <bottom style="dotted">
        <color rgb="FFF79646"/>
      </bottom>
      <diagonal/>
    </border>
    <border>
      <left/>
      <right/>
      <top/>
      <bottom style="thick">
        <color rgb="FFFFFFFF"/>
      </bottom>
      <diagonal/>
    </border>
    <border>
      <left/>
      <right/>
      <top/>
      <bottom style="thin">
        <color rgb="FF000000"/>
      </bottom>
      <diagonal/>
    </border>
    <border>
      <left/>
      <right style="medium">
        <color rgb="FFFFFFFF"/>
      </right>
      <top/>
      <bottom/>
      <diagonal/>
    </border>
    <border>
      <left style="medium">
        <color rgb="FFFFFFFF"/>
      </left>
      <right style="thin">
        <color rgb="FF000000"/>
      </right>
      <top style="thick">
        <color rgb="FFFFFFFF"/>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FFFFFF"/>
      </right>
      <top/>
      <bottom/>
      <diagonal/>
    </border>
    <border>
      <left style="medium">
        <color rgb="FFFFFFFF"/>
      </left>
      <right style="thin">
        <color rgb="FF000000"/>
      </right>
      <top/>
      <bottom style="medium">
        <color rgb="FFFFFFFF"/>
      </bottom>
      <diagonal/>
    </border>
    <border>
      <left style="thin">
        <color rgb="FF000000"/>
      </left>
      <right style="thin">
        <color rgb="FF000000"/>
      </right>
      <top/>
      <bottom style="thin">
        <color rgb="FF000000"/>
      </bottom>
      <diagonal/>
    </border>
    <border>
      <left style="thin">
        <color rgb="FF000000"/>
      </left>
      <right style="medium">
        <color rgb="FFFFFFFF"/>
      </right>
      <top/>
      <bottom style="medium">
        <color rgb="FFFFFFFF"/>
      </bottom>
      <diagonal/>
    </border>
    <border>
      <left style="medium">
        <color rgb="FFFFFFFF"/>
      </left>
      <right style="thin">
        <color rgb="FF000000"/>
      </right>
      <top style="medium">
        <color rgb="FFFFFFFF"/>
      </top>
      <bottom/>
      <diagonal/>
    </border>
    <border>
      <left style="thin">
        <color rgb="FF000000"/>
      </left>
      <right style="medium">
        <color rgb="FFFFFFFF"/>
      </right>
      <top style="medium">
        <color rgb="FFFFFFFF"/>
      </top>
      <bottom/>
      <diagonal/>
    </border>
    <border>
      <left style="thin">
        <color rgb="FF000000"/>
      </left>
      <right/>
      <top/>
      <bottom/>
      <diagonal/>
    </border>
    <border>
      <left style="medium">
        <color rgb="FFFFFFFF"/>
      </left>
      <right style="thin">
        <color rgb="FF000000"/>
      </right>
      <top/>
      <bottom/>
      <diagonal/>
    </border>
    <border>
      <left/>
      <right/>
      <top style="thin">
        <color rgb="FF000000"/>
      </top>
      <bottom/>
      <diagonal/>
    </border>
    <border>
      <left style="dotted">
        <color rgb="FFF79646"/>
      </left>
      <right/>
      <top style="dotted">
        <color rgb="FFF79646"/>
      </top>
      <bottom style="dotted">
        <color rgb="FFF79646"/>
      </bottom>
      <diagonal/>
    </border>
    <border>
      <left/>
      <right/>
      <top style="dotted">
        <color rgb="FFF79646"/>
      </top>
      <bottom style="dotted">
        <color rgb="FFF79646"/>
      </bottom>
      <diagonal/>
    </border>
    <border>
      <left style="dotted">
        <color rgb="FFF79646"/>
      </left>
      <right style="dotted">
        <color rgb="FFF79646"/>
      </right>
      <top style="dotted">
        <color rgb="FFF79646"/>
      </top>
      <bottom/>
      <diagonal/>
    </border>
    <border>
      <left style="dotted">
        <color rgb="FFF79646"/>
      </left>
      <right style="dotted">
        <color rgb="FFF79646"/>
      </right>
      <top/>
      <bottom/>
      <diagonal/>
    </border>
    <border>
      <left/>
      <right/>
      <top style="dotted">
        <color rgb="FFF79646"/>
      </top>
      <bottom/>
      <diagonal/>
    </border>
    <border>
      <left/>
      <right style="dashed">
        <color theme="9" tint="-0.24994659260841701"/>
      </right>
      <top style="dashed">
        <color theme="9" tint="-0.24994659260841701"/>
      </top>
      <bottom/>
      <diagonal/>
    </border>
    <border>
      <left style="dashed">
        <color theme="9" tint="-0.24994659260841701"/>
      </left>
      <right/>
      <top style="dashed">
        <color theme="9" tint="-0.24994659260841701"/>
      </top>
      <bottom/>
      <diagonal/>
    </border>
    <border>
      <left/>
      <right style="dashed">
        <color theme="9" tint="-0.24994659260841701"/>
      </right>
      <top/>
      <bottom style="dashed">
        <color theme="9" tint="-0.24994659260841701"/>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dotted">
        <color rgb="FFF79646"/>
      </top>
      <bottom style="dotted">
        <color rgb="FFF79646"/>
      </bottom>
      <diagonal/>
    </border>
    <border>
      <left style="dotted">
        <color rgb="FFF79646"/>
      </left>
      <right style="thin">
        <color indexed="64"/>
      </right>
      <top style="dotted">
        <color rgb="FFF79646"/>
      </top>
      <bottom style="dotted">
        <color rgb="FFF79646"/>
      </bottom>
      <diagonal/>
    </border>
    <border>
      <left style="thin">
        <color indexed="64"/>
      </left>
      <right style="dotted">
        <color rgb="FFF79646"/>
      </right>
      <top style="dotted">
        <color rgb="FFF79646"/>
      </top>
      <bottom/>
      <diagonal/>
    </border>
    <border>
      <left style="thin">
        <color indexed="64"/>
      </left>
      <right style="dotted">
        <color rgb="FFF79646"/>
      </right>
      <top/>
      <bottom/>
      <diagonal/>
    </border>
    <border>
      <left style="thin">
        <color indexed="64"/>
      </left>
      <right style="dotted">
        <color rgb="FFF79646"/>
      </right>
      <top/>
      <bottom style="dotted">
        <color rgb="FFF79646"/>
      </bottom>
      <diagonal/>
    </border>
    <border>
      <left style="thin">
        <color indexed="64"/>
      </left>
      <right style="dotted">
        <color rgb="FFF79646"/>
      </right>
      <top/>
      <bottom style="thin">
        <color indexed="64"/>
      </bottom>
      <diagonal/>
    </border>
    <border>
      <left style="dotted">
        <color rgb="FFF79646"/>
      </left>
      <right style="dotted">
        <color rgb="FFF79646"/>
      </right>
      <top/>
      <bottom style="thin">
        <color indexed="64"/>
      </bottom>
      <diagonal/>
    </border>
    <border>
      <left style="dotted">
        <color rgb="FFF79646"/>
      </left>
      <right style="dotted">
        <color rgb="FFF79646"/>
      </right>
      <top style="dotted">
        <color rgb="FFF79646"/>
      </top>
      <bottom style="thin">
        <color indexed="64"/>
      </bottom>
      <diagonal/>
    </border>
    <border>
      <left style="dotted">
        <color rgb="FFF79646"/>
      </left>
      <right style="thin">
        <color indexed="64"/>
      </right>
      <top style="dotted">
        <color rgb="FFF79646"/>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right/>
      <top/>
      <bottom style="dashed">
        <color theme="9" tint="-0.24994659260841701"/>
      </bottom>
      <diagonal/>
    </border>
    <border>
      <left style="dashed">
        <color theme="9" tint="-0.24994659260841701"/>
      </left>
      <right style="dashed">
        <color theme="9" tint="-0.24994659260841701"/>
      </right>
      <top/>
      <bottom style="dotted">
        <color rgb="FFF79646"/>
      </bottom>
      <diagonal/>
    </border>
    <border>
      <left style="dashed">
        <color theme="9" tint="-0.24994659260841701"/>
      </left>
      <right style="dashed">
        <color theme="9" tint="-0.24994659260841701"/>
      </right>
      <top style="dotted">
        <color rgb="FFF79646"/>
      </top>
      <bottom/>
      <diagonal/>
    </border>
    <border>
      <left/>
      <right/>
      <top style="dashed">
        <color theme="9" tint="-0.24994659260841701"/>
      </top>
      <bottom/>
      <diagonal/>
    </border>
    <border>
      <left style="medium">
        <color rgb="FF00B050"/>
      </left>
      <right style="medium">
        <color rgb="FF00B050"/>
      </right>
      <top style="medium">
        <color rgb="FF00B050"/>
      </top>
      <bottom style="thin">
        <color rgb="FF00B050"/>
      </bottom>
      <diagonal/>
    </border>
    <border>
      <left style="medium">
        <color rgb="FF00B050"/>
      </left>
      <right/>
      <top style="medium">
        <color rgb="FF00B050"/>
      </top>
      <bottom style="thin">
        <color rgb="FF00B050"/>
      </bottom>
      <diagonal/>
    </border>
    <border>
      <left style="medium">
        <color rgb="FF00B050"/>
      </left>
      <right/>
      <top style="medium">
        <color rgb="FF00B050"/>
      </top>
      <bottom style="medium">
        <color rgb="FF00B050"/>
      </bottom>
      <diagonal/>
    </border>
    <border>
      <left/>
      <right/>
      <top style="medium">
        <color rgb="FF00B050"/>
      </top>
      <bottom style="medium">
        <color rgb="FF00B050"/>
      </bottom>
      <diagonal/>
    </border>
    <border>
      <left/>
      <right style="medium">
        <color rgb="FF00B050"/>
      </right>
      <top style="medium">
        <color rgb="FF00B050"/>
      </top>
      <bottom style="medium">
        <color rgb="FF00B050"/>
      </bottom>
      <diagonal/>
    </border>
    <border>
      <left style="medium">
        <color rgb="FF00B050"/>
      </left>
      <right style="medium">
        <color rgb="FF00B050"/>
      </right>
      <top style="thin">
        <color rgb="FF00B050"/>
      </top>
      <bottom style="thin">
        <color rgb="FF00B050"/>
      </bottom>
      <diagonal/>
    </border>
    <border>
      <left style="medium">
        <color rgb="FF00B050"/>
      </left>
      <right style="medium">
        <color rgb="FF00B050"/>
      </right>
      <top style="medium">
        <color rgb="FF00B050"/>
      </top>
      <bottom/>
      <diagonal/>
    </border>
    <border>
      <left style="medium">
        <color rgb="FF00B050"/>
      </left>
      <right style="medium">
        <color rgb="FF00B050"/>
      </right>
      <top style="thin">
        <color rgb="FF00B050"/>
      </top>
      <bottom style="medium">
        <color rgb="FF00B050"/>
      </bottom>
      <diagonal/>
    </border>
    <border>
      <left style="medium">
        <color rgb="FF00B050"/>
      </left>
      <right style="medium">
        <color rgb="FF00B050"/>
      </right>
      <top/>
      <bottom/>
      <diagonal/>
    </border>
    <border>
      <left style="medium">
        <color rgb="FF00B050"/>
      </left>
      <right style="thin">
        <color rgb="FF00B050"/>
      </right>
      <top style="medium">
        <color rgb="FF00B050"/>
      </top>
      <bottom style="thin">
        <color rgb="FF00B050"/>
      </bottom>
      <diagonal/>
    </border>
    <border>
      <left style="thin">
        <color rgb="FF00B050"/>
      </left>
      <right style="thin">
        <color rgb="FF00B050"/>
      </right>
      <top style="medium">
        <color rgb="FF00B050"/>
      </top>
      <bottom style="thin">
        <color rgb="FF00B050"/>
      </bottom>
      <diagonal/>
    </border>
    <border>
      <left style="thin">
        <color rgb="FF00B050"/>
      </left>
      <right style="medium">
        <color rgb="FF00B050"/>
      </right>
      <top style="medium">
        <color rgb="FF00B050"/>
      </top>
      <bottom style="thin">
        <color rgb="FF00B050"/>
      </bottom>
      <diagonal/>
    </border>
    <border>
      <left style="medium">
        <color rgb="FF00B050"/>
      </left>
      <right style="medium">
        <color rgb="FF00B050"/>
      </right>
      <top/>
      <bottom style="medium">
        <color rgb="FF00B050"/>
      </bottom>
      <diagonal/>
    </border>
    <border>
      <left style="medium">
        <color rgb="FF00B050"/>
      </left>
      <right style="thin">
        <color rgb="FF00B050"/>
      </right>
      <top style="thin">
        <color rgb="FF00B050"/>
      </top>
      <bottom style="medium">
        <color rgb="FF00B050"/>
      </bottom>
      <diagonal/>
    </border>
    <border>
      <left style="thin">
        <color rgb="FF00B050"/>
      </left>
      <right style="thin">
        <color rgb="FF00B050"/>
      </right>
      <top style="thin">
        <color rgb="FF00B050"/>
      </top>
      <bottom style="medium">
        <color rgb="FF00B050"/>
      </bottom>
      <diagonal/>
    </border>
    <border>
      <left style="thin">
        <color rgb="FF00B050"/>
      </left>
      <right style="medium">
        <color rgb="FF00B050"/>
      </right>
      <top style="thin">
        <color rgb="FF00B050"/>
      </top>
      <bottom style="medium">
        <color rgb="FF00B050"/>
      </bottom>
      <diagonal/>
    </border>
    <border>
      <left style="medium">
        <color rgb="FF00B050"/>
      </left>
      <right style="thin">
        <color rgb="FF00B050"/>
      </right>
      <top/>
      <bottom style="thin">
        <color rgb="FF00B050"/>
      </bottom>
      <diagonal/>
    </border>
    <border>
      <left style="thin">
        <color rgb="FF00B050"/>
      </left>
      <right style="thin">
        <color rgb="FF00B050"/>
      </right>
      <top/>
      <bottom style="thin">
        <color rgb="FF00B050"/>
      </bottom>
      <diagonal/>
    </border>
    <border>
      <left style="thin">
        <color rgb="FF00B050"/>
      </left>
      <right style="medium">
        <color rgb="FF00B050"/>
      </right>
      <top/>
      <bottom style="thin">
        <color rgb="FF00B050"/>
      </bottom>
      <diagonal/>
    </border>
    <border>
      <left style="thin">
        <color rgb="FF00B050"/>
      </left>
      <right style="thin">
        <color rgb="FF00B050"/>
      </right>
      <top style="thin">
        <color rgb="FF00B050"/>
      </top>
      <bottom style="thin">
        <color rgb="FF00B050"/>
      </bottom>
      <diagonal/>
    </border>
    <border>
      <left style="thin">
        <color rgb="FF00B050"/>
      </left>
      <right style="medium">
        <color rgb="FF00B050"/>
      </right>
      <top style="thin">
        <color rgb="FF00B050"/>
      </top>
      <bottom style="thin">
        <color rgb="FF00B050"/>
      </bottom>
      <diagonal/>
    </border>
    <border>
      <left style="medium">
        <color rgb="FF00B050"/>
      </left>
      <right/>
      <top/>
      <bottom/>
      <diagonal/>
    </border>
    <border>
      <left style="medium">
        <color rgb="FF00B050"/>
      </left>
      <right style="thin">
        <color rgb="FF00B050"/>
      </right>
      <top style="medium">
        <color rgb="FF00B050"/>
      </top>
      <bottom style="medium">
        <color rgb="FF00B050"/>
      </bottom>
      <diagonal/>
    </border>
    <border>
      <left style="thin">
        <color rgb="FF00B050"/>
      </left>
      <right style="thin">
        <color rgb="FF00B050"/>
      </right>
      <top style="medium">
        <color rgb="FF00B050"/>
      </top>
      <bottom style="medium">
        <color rgb="FF00B050"/>
      </bottom>
      <diagonal/>
    </border>
    <border>
      <left style="thin">
        <color rgb="FF00B050"/>
      </left>
      <right style="medium">
        <color rgb="FF00B050"/>
      </right>
      <top style="medium">
        <color rgb="FF00B050"/>
      </top>
      <bottom style="medium">
        <color rgb="FF00B050"/>
      </bottom>
      <diagonal/>
    </border>
    <border>
      <left style="medium">
        <color rgb="FF00B050"/>
      </left>
      <right style="thin">
        <color rgb="FF00B050"/>
      </right>
      <top style="thin">
        <color rgb="FF00B050"/>
      </top>
      <bottom style="thin">
        <color rgb="FF00B050"/>
      </bottom>
      <diagonal/>
    </border>
    <border>
      <left style="medium">
        <color rgb="FF00B050"/>
      </left>
      <right style="medium">
        <color rgb="FF00B050"/>
      </right>
      <top/>
      <bottom style="thin">
        <color rgb="FF00B050"/>
      </bottom>
      <diagonal/>
    </border>
    <border>
      <left style="medium">
        <color rgb="FF00B050"/>
      </left>
      <right style="medium">
        <color rgb="FF00B050"/>
      </right>
      <top style="medium">
        <color rgb="FF00B050"/>
      </top>
      <bottom style="medium">
        <color rgb="FF00B050"/>
      </bottom>
      <diagonal/>
    </border>
    <border>
      <left/>
      <right style="thin">
        <color rgb="FF00B050"/>
      </right>
      <top style="medium">
        <color rgb="FF00B050"/>
      </top>
      <bottom style="medium">
        <color rgb="FF00B050"/>
      </bottom>
      <diagonal/>
    </border>
    <border>
      <left style="thin">
        <color rgb="FF00B050"/>
      </left>
      <right style="medium">
        <color rgb="FF00B050"/>
      </right>
      <top style="thin">
        <color rgb="FF00B050"/>
      </top>
      <bottom/>
      <diagonal/>
    </border>
    <border>
      <left style="medium">
        <color rgb="FF00B050"/>
      </left>
      <right style="thin">
        <color rgb="FF00B050"/>
      </right>
      <top/>
      <bottom style="medium">
        <color rgb="FF00B050"/>
      </bottom>
      <diagonal/>
    </border>
    <border>
      <left style="thin">
        <color rgb="FF00B050"/>
      </left>
      <right style="thin">
        <color rgb="FF00B050"/>
      </right>
      <top/>
      <bottom style="medium">
        <color rgb="FF00B050"/>
      </bottom>
      <diagonal/>
    </border>
    <border>
      <left style="thin">
        <color rgb="FF00B050"/>
      </left>
      <right style="medium">
        <color rgb="FF00B050"/>
      </right>
      <top/>
      <bottom style="medium">
        <color rgb="FF00B050"/>
      </bottom>
      <diagonal/>
    </border>
    <border>
      <left style="medium">
        <color theme="3"/>
      </left>
      <right style="medium">
        <color theme="3"/>
      </right>
      <top style="medium">
        <color theme="3"/>
      </top>
      <bottom style="medium">
        <color theme="3"/>
      </bottom>
      <diagonal/>
    </border>
    <border>
      <left style="medium">
        <color theme="3"/>
      </left>
      <right style="medium">
        <color theme="3"/>
      </right>
      <top style="medium">
        <color theme="3"/>
      </top>
      <bottom/>
      <diagonal/>
    </border>
    <border>
      <left style="medium">
        <color theme="3"/>
      </left>
      <right style="medium">
        <color theme="3"/>
      </right>
      <top/>
      <bottom style="medium">
        <color theme="3"/>
      </bottom>
      <diagonal/>
    </border>
    <border>
      <left/>
      <right style="dashed">
        <color theme="9" tint="-0.24994659260841701"/>
      </right>
      <top/>
      <bottom/>
      <diagonal/>
    </border>
    <border>
      <left style="dashed">
        <color theme="9" tint="-0.24994659260841701"/>
      </left>
      <right/>
      <top/>
      <bottom style="dotted">
        <color rgb="FFF79646"/>
      </bottom>
      <diagonal/>
    </border>
    <border>
      <left/>
      <right style="dashed">
        <color theme="9" tint="-0.24994659260841701"/>
      </right>
      <top/>
      <bottom style="dotted">
        <color rgb="FFF79646"/>
      </bottom>
      <diagonal/>
    </border>
    <border>
      <left style="medium">
        <color rgb="FF00B050"/>
      </left>
      <right style="thin">
        <color rgb="FF00B050"/>
      </right>
      <top style="thin">
        <color rgb="FF00B050"/>
      </top>
      <bottom/>
      <diagonal/>
    </border>
    <border>
      <left style="thin">
        <color rgb="FF00B050"/>
      </left>
      <right style="thin">
        <color rgb="FF00B050"/>
      </right>
      <top style="thin">
        <color rgb="FF00B050"/>
      </top>
      <bottom/>
      <diagonal/>
    </border>
    <border>
      <left/>
      <right style="medium">
        <color rgb="FF1F497D"/>
      </right>
      <top/>
      <bottom style="medium">
        <color rgb="FF1F497D"/>
      </bottom>
      <diagonal/>
    </border>
    <border>
      <left style="medium">
        <color rgb="FF1F497D"/>
      </left>
      <right/>
      <top style="medium">
        <color rgb="FF1F497D"/>
      </top>
      <bottom style="medium">
        <color rgb="FF1F497D"/>
      </bottom>
      <diagonal/>
    </border>
    <border>
      <left/>
      <right/>
      <top style="medium">
        <color rgb="FF1F497D"/>
      </top>
      <bottom style="medium">
        <color rgb="FF1F497D"/>
      </bottom>
      <diagonal/>
    </border>
    <border>
      <left/>
      <right style="medium">
        <color rgb="FF1F497D"/>
      </right>
      <top style="medium">
        <color rgb="FF1F497D"/>
      </top>
      <bottom style="medium">
        <color rgb="FF1F497D"/>
      </bottom>
      <diagonal/>
    </border>
    <border>
      <left style="medium">
        <color rgb="FF1F497D"/>
      </left>
      <right style="medium">
        <color rgb="FF1F497D"/>
      </right>
      <top/>
      <bottom style="medium">
        <color rgb="FF1F497D"/>
      </bottom>
      <diagonal/>
    </border>
    <border>
      <left style="medium">
        <color rgb="FF1F497D"/>
      </left>
      <right style="medium">
        <color rgb="FF1F497D"/>
      </right>
      <top style="medium">
        <color rgb="FF1F497D"/>
      </top>
      <bottom/>
      <diagonal/>
    </border>
    <border>
      <left style="dashed">
        <color theme="9" tint="-0.24994659260841701"/>
      </left>
      <right style="dashed">
        <color theme="9" tint="-0.24994659260841701"/>
      </right>
      <top style="dotted">
        <color theme="9" tint="-0.24994659260841701"/>
      </top>
      <bottom style="dotted">
        <color theme="9" tint="-0.24994659260841701"/>
      </bottom>
      <diagonal/>
    </border>
    <border>
      <left style="dashed">
        <color theme="9" tint="-0.24994659260841701"/>
      </left>
      <right style="dashed">
        <color theme="9" tint="-0.24994659260841701"/>
      </right>
      <top style="dashed">
        <color theme="9" tint="-0.24994659260841701"/>
      </top>
      <bottom style="dotted">
        <color theme="9" tint="-0.2499465926084170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thin">
        <color indexed="64"/>
      </left>
      <right style="dotted">
        <color theme="9"/>
      </right>
      <top/>
      <bottom style="dotted">
        <color theme="9"/>
      </bottom>
      <diagonal/>
    </border>
    <border>
      <left style="dotted">
        <color theme="9"/>
      </left>
      <right style="dotted">
        <color theme="9"/>
      </right>
      <top/>
      <bottom style="dotted">
        <color theme="9"/>
      </bottom>
      <diagonal/>
    </border>
    <border>
      <left style="dotted">
        <color theme="9"/>
      </left>
      <right style="thin">
        <color indexed="64"/>
      </right>
      <top/>
      <bottom style="dotted">
        <color theme="9"/>
      </bottom>
      <diagonal/>
    </border>
    <border>
      <left style="thin">
        <color indexed="64"/>
      </left>
      <right style="thin">
        <color indexed="64"/>
      </right>
      <top/>
      <bottom style="dotted">
        <color theme="9"/>
      </bottom>
      <diagonal/>
    </border>
    <border>
      <left style="dotted">
        <color theme="9" tint="-0.24994659260841701"/>
      </left>
      <right style="dotted">
        <color theme="9" tint="-0.24994659260841701"/>
      </right>
      <top/>
      <bottom style="dotted">
        <color theme="9" tint="-0.24994659260841701"/>
      </bottom>
      <diagonal/>
    </border>
    <border>
      <left style="dotted">
        <color theme="9" tint="-0.24994659260841701"/>
      </left>
      <right style="dotted">
        <color theme="9" tint="-0.24994659260841701"/>
      </right>
      <top style="dotted">
        <color theme="9" tint="-0.24994659260841701"/>
      </top>
      <bottom style="dotted">
        <color theme="9" tint="-0.24994659260841701"/>
      </bottom>
      <diagonal/>
    </border>
    <border>
      <left style="dashed">
        <color rgb="FFE26B0A"/>
      </left>
      <right style="dashed">
        <color rgb="FFE26B0A"/>
      </right>
      <top style="dashed">
        <color rgb="FFE26B0A"/>
      </top>
      <bottom style="dashed">
        <color rgb="FFE26B0A"/>
      </bottom>
      <diagonal/>
    </border>
    <border>
      <left style="dashed">
        <color theme="9" tint="0.39988402966399123"/>
      </left>
      <right style="dashed">
        <color theme="9" tint="0.39988402966399123"/>
      </right>
      <top style="dashed">
        <color theme="9" tint="0.39988402966399123"/>
      </top>
      <bottom style="dashed">
        <color theme="9" tint="0.39988402966399123"/>
      </bottom>
      <diagonal/>
    </border>
    <border>
      <left style="dashed">
        <color theme="9" tint="-0.24994659260841701"/>
      </left>
      <right/>
      <top style="dotted">
        <color rgb="FFF79646"/>
      </top>
      <bottom/>
      <diagonal/>
    </border>
    <border>
      <left style="dotted">
        <color theme="9"/>
      </left>
      <right style="thin">
        <color indexed="64"/>
      </right>
      <top style="medium">
        <color indexed="64"/>
      </top>
      <bottom style="dashed">
        <color theme="9"/>
      </bottom>
      <diagonal/>
    </border>
    <border>
      <left style="thin">
        <color indexed="64"/>
      </left>
      <right style="thin">
        <color indexed="64"/>
      </right>
      <top style="medium">
        <color indexed="64"/>
      </top>
      <bottom style="dashed">
        <color theme="9"/>
      </bottom>
      <diagonal/>
    </border>
    <border>
      <left style="thin">
        <color indexed="64"/>
      </left>
      <right style="dashed">
        <color theme="9"/>
      </right>
      <top style="medium">
        <color indexed="64"/>
      </top>
      <bottom style="dashed">
        <color theme="9"/>
      </bottom>
      <diagonal/>
    </border>
    <border>
      <left style="medium">
        <color rgb="FF00B050"/>
      </left>
      <right style="medium">
        <color rgb="FF00B050"/>
      </right>
      <top style="thin">
        <color rgb="FF00B050"/>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ed">
        <color theme="9" tint="-0.24994659260841701"/>
      </left>
      <right style="dashed">
        <color theme="9" tint="-0.24994659260841701"/>
      </right>
      <top/>
      <bottom style="dotted">
        <color theme="9" tint="-0.24994659260841701"/>
      </bottom>
      <diagonal/>
    </border>
    <border>
      <left style="medium">
        <color rgb="FF00B050"/>
      </left>
      <right/>
      <top style="medium">
        <color rgb="FF00B050"/>
      </top>
      <bottom/>
      <diagonal/>
    </border>
    <border>
      <left/>
      <right style="medium">
        <color indexed="64"/>
      </right>
      <top style="medium">
        <color indexed="64"/>
      </top>
      <bottom/>
      <diagonal/>
    </border>
  </borders>
  <cellStyleXfs count="209">
    <xf numFmtId="0" fontId="0" fillId="0" borderId="0"/>
    <xf numFmtId="9"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0" fontId="63" fillId="0" borderId="0" applyNumberFormat="0" applyFill="0" applyBorder="0" applyAlignment="0" applyProtection="0"/>
    <xf numFmtId="0" fontId="7" fillId="0" borderId="0"/>
    <xf numFmtId="0" fontId="68" fillId="0" borderId="0"/>
    <xf numFmtId="0" fontId="68" fillId="0" borderId="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1"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4" fontId="7" fillId="0" borderId="0" applyFont="0" applyFill="0" applyBorder="0" applyAlignment="0" applyProtection="0"/>
  </cellStyleXfs>
  <cellXfs count="916">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3"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2" xfId="0" applyFont="1" applyBorder="1" applyAlignment="1">
      <alignment horizontal="center" vertical="center" wrapText="1"/>
    </xf>
    <xf numFmtId="9" fontId="1" fillId="0" borderId="2" xfId="0" applyNumberFormat="1" applyFont="1" applyBorder="1" applyAlignment="1">
      <alignment horizontal="center" vertical="center" wrapText="1"/>
    </xf>
    <xf numFmtId="0" fontId="3" fillId="2" borderId="2" xfId="0" applyFont="1" applyFill="1" applyBorder="1" applyAlignment="1">
      <alignment horizontal="center" vertical="center" textRotation="90"/>
    </xf>
    <xf numFmtId="0" fontId="1" fillId="0" borderId="0" xfId="0" applyFont="1" applyAlignment="1">
      <alignment horizontal="left" vertical="center"/>
    </xf>
    <xf numFmtId="0" fontId="1" fillId="3" borderId="0" xfId="0" applyFont="1" applyFill="1"/>
    <xf numFmtId="0" fontId="1" fillId="3" borderId="10" xfId="0" applyFont="1" applyFill="1" applyBorder="1" applyAlignment="1">
      <alignment horizontal="center" vertical="center"/>
    </xf>
    <xf numFmtId="0" fontId="1" fillId="3" borderId="10" xfId="0" applyFont="1" applyFill="1" applyBorder="1"/>
    <xf numFmtId="0" fontId="1" fillId="3" borderId="10" xfId="0" applyFont="1" applyFill="1" applyBorder="1" applyAlignment="1">
      <alignment horizontal="center"/>
    </xf>
    <xf numFmtId="0" fontId="1" fillId="3" borderId="7" xfId="0" applyFont="1" applyFill="1" applyBorder="1"/>
    <xf numFmtId="0" fontId="5" fillId="0" borderId="2" xfId="0" applyFont="1" applyBorder="1" applyAlignment="1">
      <alignment horizontal="justify" vertical="center" wrapText="1"/>
    </xf>
    <xf numFmtId="0" fontId="4" fillId="0" borderId="0" xfId="0" applyFont="1"/>
    <xf numFmtId="0" fontId="2" fillId="0" borderId="1" xfId="0" applyFont="1" applyBorder="1" applyAlignment="1">
      <alignment horizontal="left" vertical="center" wrapText="1" indent="1" readingOrder="1"/>
    </xf>
    <xf numFmtId="0" fontId="1" fillId="0" borderId="2" xfId="0" applyFont="1" applyBorder="1" applyAlignment="1">
      <alignment horizontal="center" vertical="center" textRotation="90"/>
    </xf>
    <xf numFmtId="14" fontId="1" fillId="0" borderId="2" xfId="0" applyNumberFormat="1" applyFont="1" applyBorder="1" applyAlignment="1">
      <alignment horizontal="center" vertical="center"/>
    </xf>
    <xf numFmtId="0" fontId="5" fillId="0" borderId="0" xfId="0" applyFont="1"/>
    <xf numFmtId="0" fontId="6" fillId="5" borderId="2" xfId="0" applyFont="1" applyFill="1" applyBorder="1" applyAlignment="1">
      <alignment horizontal="center" vertical="center"/>
    </xf>
    <xf numFmtId="0" fontId="5" fillId="0" borderId="0" xfId="0" applyFont="1" applyAlignment="1">
      <alignment vertical="center"/>
    </xf>
    <xf numFmtId="0" fontId="5" fillId="0" borderId="2" xfId="0" applyFont="1" applyBorder="1"/>
    <xf numFmtId="0" fontId="5" fillId="0" borderId="2" xfId="0" applyFont="1" applyBorder="1" applyAlignment="1">
      <alignment vertical="center" wrapText="1"/>
    </xf>
    <xf numFmtId="0" fontId="5" fillId="0" borderId="2" xfId="0" applyFont="1" applyBorder="1" applyAlignment="1">
      <alignment wrapText="1"/>
    </xf>
    <xf numFmtId="0" fontId="5" fillId="0" borderId="2" xfId="0" applyFont="1" applyBorder="1" applyAlignment="1">
      <alignment vertical="center"/>
    </xf>
    <xf numFmtId="0" fontId="3" fillId="0" borderId="0" xfId="0" applyFont="1"/>
    <xf numFmtId="0" fontId="9" fillId="0" borderId="11" xfId="0" applyFont="1" applyBorder="1" applyAlignment="1">
      <alignment horizontal="justify" vertical="center" wrapText="1"/>
    </xf>
    <xf numFmtId="0" fontId="9" fillId="0" borderId="13" xfId="0" applyFont="1" applyBorder="1" applyAlignment="1">
      <alignment horizontal="justify" vertical="center" wrapText="1"/>
    </xf>
    <xf numFmtId="0" fontId="10" fillId="0" borderId="0" xfId="0" applyFont="1" applyAlignment="1">
      <alignment vertical="center"/>
    </xf>
    <xf numFmtId="0" fontId="11" fillId="0" borderId="0" xfId="0" applyFont="1" applyAlignment="1">
      <alignment horizontal="center" vertical="center" wrapText="1"/>
    </xf>
    <xf numFmtId="0" fontId="12" fillId="7" borderId="0" xfId="0" applyFont="1" applyFill="1" applyAlignment="1">
      <alignment horizontal="center" vertical="center" wrapText="1" readingOrder="1"/>
    </xf>
    <xf numFmtId="0" fontId="13" fillId="8" borderId="12" xfId="0" applyFont="1" applyFill="1" applyBorder="1" applyAlignment="1">
      <alignment horizontal="center" vertical="center" wrapText="1" readingOrder="1"/>
    </xf>
    <xf numFmtId="9" fontId="13" fillId="0" borderId="12" xfId="0" applyNumberFormat="1" applyFont="1" applyBorder="1" applyAlignment="1">
      <alignment horizontal="center" vertical="center" wrapText="1" readingOrder="1"/>
    </xf>
    <xf numFmtId="0" fontId="13" fillId="7" borderId="1" xfId="0" applyFont="1" applyFill="1" applyBorder="1" applyAlignment="1">
      <alignment horizontal="center" vertical="center" wrapText="1" readingOrder="1"/>
    </xf>
    <xf numFmtId="9" fontId="13" fillId="0" borderId="1" xfId="0" applyNumberFormat="1" applyFont="1" applyBorder="1" applyAlignment="1">
      <alignment horizontal="center" vertical="center" wrapText="1" readingOrder="1"/>
    </xf>
    <xf numFmtId="0" fontId="13" fillId="4" borderId="1" xfId="0" applyFont="1" applyFill="1" applyBorder="1" applyAlignment="1">
      <alignment horizontal="center" vertical="center" wrapText="1" readingOrder="1"/>
    </xf>
    <xf numFmtId="0" fontId="13" fillId="9" borderId="1" xfId="0" applyFont="1" applyFill="1" applyBorder="1" applyAlignment="1">
      <alignment horizontal="center" vertical="center" wrapText="1" readingOrder="1"/>
    </xf>
    <xf numFmtId="0" fontId="14" fillId="10" borderId="1" xfId="0" applyFont="1" applyFill="1" applyBorder="1" applyAlignment="1">
      <alignment horizontal="center" vertical="center" wrapText="1" readingOrder="1"/>
    </xf>
    <xf numFmtId="0" fontId="15" fillId="0" borderId="0" xfId="0" applyFont="1" applyAlignment="1">
      <alignment vertical="center"/>
    </xf>
    <xf numFmtId="0" fontId="16" fillId="0" borderId="0" xfId="0" applyFont="1" applyAlignment="1">
      <alignment horizontal="center" vertical="center" wrapText="1"/>
    </xf>
    <xf numFmtId="0" fontId="17" fillId="7" borderId="0" xfId="0" applyFont="1" applyFill="1" applyAlignment="1">
      <alignment horizontal="center" vertical="center" wrapText="1" readingOrder="1"/>
    </xf>
    <xf numFmtId="0" fontId="18" fillId="8" borderId="12" xfId="0" applyFont="1" applyFill="1" applyBorder="1" applyAlignment="1">
      <alignment horizontal="center" vertical="center" wrapText="1" readingOrder="1"/>
    </xf>
    <xf numFmtId="0" fontId="18" fillId="0" borderId="12" xfId="0" applyFont="1" applyBorder="1" applyAlignment="1">
      <alignment horizontal="justify" vertical="center" wrapText="1" readingOrder="1"/>
    </xf>
    <xf numFmtId="0" fontId="18" fillId="11" borderId="1" xfId="0" applyFont="1" applyFill="1" applyBorder="1" applyAlignment="1">
      <alignment horizontal="center" vertical="center" wrapText="1" readingOrder="1"/>
    </xf>
    <xf numFmtId="0" fontId="18" fillId="0" borderId="1" xfId="0" applyFont="1" applyBorder="1" applyAlignment="1">
      <alignment horizontal="justify" vertical="center" wrapText="1" readingOrder="1"/>
    </xf>
    <xf numFmtId="0" fontId="18" fillId="9" borderId="1" xfId="0" applyFont="1" applyFill="1" applyBorder="1" applyAlignment="1">
      <alignment horizontal="center" vertical="center" wrapText="1" readingOrder="1"/>
    </xf>
    <xf numFmtId="0" fontId="19" fillId="10" borderId="1" xfId="0" applyFont="1" applyFill="1" applyBorder="1" applyAlignment="1">
      <alignment horizontal="center" vertical="center" wrapText="1" readingOrder="1"/>
    </xf>
    <xf numFmtId="0" fontId="20" fillId="0" borderId="0" xfId="0" applyFont="1" applyAlignment="1">
      <alignment horizontal="left" wrapText="1" readingOrder="1"/>
    </xf>
    <xf numFmtId="0" fontId="20" fillId="0" borderId="14" xfId="0" applyFont="1" applyBorder="1" applyAlignment="1">
      <alignment horizontal="left" wrapText="1" readingOrder="1"/>
    </xf>
    <xf numFmtId="0" fontId="20" fillId="0" borderId="15" xfId="0" applyFont="1" applyBorder="1" applyAlignment="1">
      <alignment horizontal="left" wrapText="1" readingOrder="1"/>
    </xf>
    <xf numFmtId="0" fontId="2" fillId="0" borderId="28" xfId="0" applyFont="1" applyBorder="1" applyAlignment="1">
      <alignment horizontal="center" vertical="center" wrapText="1" readingOrder="1"/>
    </xf>
    <xf numFmtId="9" fontId="2" fillId="0" borderId="0" xfId="0" applyNumberFormat="1" applyFont="1" applyAlignment="1">
      <alignment horizontal="center" vertical="center" wrapText="1" readingOrder="1"/>
    </xf>
    <xf numFmtId="0" fontId="23" fillId="0" borderId="0" xfId="0" applyFont="1"/>
    <xf numFmtId="0" fontId="24" fillId="6" borderId="11" xfId="0" applyFont="1" applyFill="1" applyBorder="1" applyAlignment="1">
      <alignment horizontal="center" vertical="center" wrapText="1" readingOrder="1"/>
    </xf>
    <xf numFmtId="0" fontId="24" fillId="6" borderId="1" xfId="0" applyFont="1" applyFill="1" applyBorder="1" applyAlignment="1">
      <alignment horizontal="center" vertical="center" wrapText="1" readingOrder="1"/>
    </xf>
    <xf numFmtId="0" fontId="2" fillId="0" borderId="1" xfId="0" applyFont="1" applyBorder="1" applyAlignment="1">
      <alignment horizontal="center" vertical="center" wrapText="1" readingOrder="1"/>
    </xf>
    <xf numFmtId="0" fontId="2" fillId="0" borderId="1" xfId="0" applyFont="1" applyBorder="1" applyAlignment="1">
      <alignment horizontal="justify" vertical="center" wrapText="1" readingOrder="1"/>
    </xf>
    <xf numFmtId="9" fontId="2" fillId="0" borderId="1" xfId="0" applyNumberFormat="1" applyFont="1" applyBorder="1" applyAlignment="1">
      <alignment horizontal="center" vertical="center" wrapText="1" readingOrder="1"/>
    </xf>
    <xf numFmtId="0" fontId="3" fillId="0" borderId="0" xfId="0" applyFont="1" applyAlignment="1">
      <alignment vertical="center"/>
    </xf>
    <xf numFmtId="0" fontId="1" fillId="0" borderId="0" xfId="0" applyFont="1" applyAlignment="1">
      <alignment horizontal="left" vertical="center" wrapText="1"/>
    </xf>
    <xf numFmtId="0" fontId="1" fillId="3" borderId="2" xfId="0" applyFont="1" applyFill="1" applyBorder="1" applyAlignment="1">
      <alignment horizontal="left" vertical="center" wrapText="1"/>
    </xf>
    <xf numFmtId="0" fontId="1" fillId="3" borderId="2" xfId="0" applyFont="1" applyFill="1" applyBorder="1" applyAlignment="1">
      <alignment vertical="center" wrapText="1"/>
    </xf>
    <xf numFmtId="0" fontId="3" fillId="2" borderId="6" xfId="0" applyFont="1" applyFill="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27" fillId="0" borderId="0" xfId="0" applyFont="1" applyAlignment="1">
      <alignment vertical="center"/>
    </xf>
    <xf numFmtId="0" fontId="6" fillId="0" borderId="0" xfId="0" applyFont="1"/>
    <xf numFmtId="0" fontId="1" fillId="16" borderId="2" xfId="0" applyFont="1" applyFill="1" applyBorder="1" applyAlignment="1">
      <alignment horizontal="center" vertical="center" wrapText="1"/>
    </xf>
    <xf numFmtId="0" fontId="27" fillId="0" borderId="0" xfId="0" applyFont="1" applyAlignment="1">
      <alignment horizontal="left" vertical="center"/>
    </xf>
    <xf numFmtId="0" fontId="1" fillId="15" borderId="2" xfId="0" applyFont="1" applyFill="1" applyBorder="1" applyAlignment="1">
      <alignment horizontal="center" vertical="center" wrapText="1"/>
    </xf>
    <xf numFmtId="0" fontId="3" fillId="0" borderId="0" xfId="0" applyFont="1" applyAlignment="1">
      <alignment horizontal="center" vertical="center"/>
    </xf>
    <xf numFmtId="164" fontId="0" fillId="0" borderId="0" xfId="0" applyNumberFormat="1"/>
    <xf numFmtId="165" fontId="0" fillId="0" borderId="0" xfId="2" applyNumberFormat="1" applyFont="1"/>
    <xf numFmtId="0" fontId="1" fillId="8" borderId="2" xfId="0" applyFont="1" applyFill="1" applyBorder="1" applyAlignment="1">
      <alignment horizontal="center" vertical="center" wrapText="1"/>
    </xf>
    <xf numFmtId="0" fontId="5" fillId="0" borderId="2" xfId="0" applyFont="1" applyBorder="1" applyAlignment="1">
      <alignment horizontal="justify" vertical="top" wrapText="1"/>
    </xf>
    <xf numFmtId="0" fontId="0" fillId="0" borderId="39" xfId="0" applyBorder="1"/>
    <xf numFmtId="0" fontId="0" fillId="0" borderId="42" xfId="0" applyBorder="1"/>
    <xf numFmtId="0" fontId="0" fillId="0" borderId="44" xfId="0" applyBorder="1"/>
    <xf numFmtId="0" fontId="24" fillId="6" borderId="49" xfId="0" applyFont="1" applyFill="1" applyBorder="1" applyAlignment="1">
      <alignment horizontal="center" vertical="center" wrapText="1" readingOrder="1"/>
    </xf>
    <xf numFmtId="0" fontId="24" fillId="6" borderId="51" xfId="0" applyFont="1" applyFill="1" applyBorder="1" applyAlignment="1">
      <alignment horizontal="center" vertical="center" wrapText="1" readingOrder="1"/>
    </xf>
    <xf numFmtId="0" fontId="15" fillId="0" borderId="37" xfId="0" applyFont="1" applyBorder="1" applyAlignment="1">
      <alignment horizontal="center" vertical="center"/>
    </xf>
    <xf numFmtId="0" fontId="1" fillId="0" borderId="37" xfId="0" applyFont="1" applyBorder="1" applyAlignment="1">
      <alignment horizontal="center" vertical="center" wrapText="1"/>
    </xf>
    <xf numFmtId="0" fontId="1" fillId="0" borderId="39" xfId="0" applyFont="1" applyBorder="1" applyAlignment="1">
      <alignment horizontal="center" vertical="center" wrapText="1"/>
    </xf>
    <xf numFmtId="0" fontId="0" fillId="0" borderId="40" xfId="0" applyBorder="1"/>
    <xf numFmtId="0" fontId="8" fillId="6" borderId="54" xfId="0" applyFont="1" applyFill="1" applyBorder="1" applyAlignment="1">
      <alignment horizontal="center" vertical="center" wrapText="1" readingOrder="1"/>
    </xf>
    <xf numFmtId="0" fontId="34" fillId="0" borderId="43" xfId="0" applyFont="1" applyBorder="1"/>
    <xf numFmtId="0" fontId="1" fillId="0" borderId="55" xfId="0" applyFont="1" applyBorder="1" applyAlignment="1">
      <alignment horizontal="center" vertical="center" wrapText="1"/>
    </xf>
    <xf numFmtId="0" fontId="0" fillId="0" borderId="55" xfId="0" applyBorder="1"/>
    <xf numFmtId="0" fontId="0" fillId="0" borderId="56" xfId="0" applyBorder="1"/>
    <xf numFmtId="0" fontId="0" fillId="0" borderId="50" xfId="0" applyBorder="1"/>
    <xf numFmtId="0" fontId="35" fillId="0" borderId="49" xfId="0" applyFont="1" applyBorder="1" applyAlignment="1">
      <alignment horizontal="center" vertical="center"/>
    </xf>
    <xf numFmtId="0" fontId="35" fillId="0" borderId="43" xfId="0" applyFont="1" applyBorder="1" applyAlignment="1">
      <alignment horizontal="center" vertical="center"/>
    </xf>
    <xf numFmtId="9" fontId="1" fillId="0" borderId="45" xfId="0" applyNumberFormat="1" applyFont="1" applyBorder="1" applyAlignment="1">
      <alignment horizontal="center" vertical="center"/>
    </xf>
    <xf numFmtId="9" fontId="1" fillId="0" borderId="51" xfId="0" applyNumberFormat="1" applyFont="1" applyBorder="1" applyAlignment="1">
      <alignment horizontal="center" vertical="center"/>
    </xf>
    <xf numFmtId="0" fontId="8" fillId="6" borderId="57" xfId="0" applyFont="1" applyFill="1" applyBorder="1" applyAlignment="1">
      <alignment horizontal="center" vertical="center" wrapText="1" readingOrder="1"/>
    </xf>
    <xf numFmtId="0" fontId="8" fillId="6" borderId="58" xfId="0" applyFont="1" applyFill="1" applyBorder="1" applyAlignment="1">
      <alignment horizontal="center" vertical="center" wrapText="1" readingOrder="1"/>
    </xf>
    <xf numFmtId="0" fontId="5" fillId="0" borderId="47" xfId="0" applyFont="1" applyBorder="1" applyAlignment="1">
      <alignment horizontal="center" vertical="center" wrapText="1"/>
    </xf>
    <xf numFmtId="9" fontId="5" fillId="0" borderId="47" xfId="1" applyFont="1" applyBorder="1" applyAlignment="1">
      <alignment horizontal="center" vertical="center" wrapText="1"/>
    </xf>
    <xf numFmtId="0" fontId="25" fillId="0" borderId="37" xfId="0" applyFont="1" applyBorder="1" applyAlignment="1">
      <alignment horizontal="center" vertical="center" wrapText="1"/>
    </xf>
    <xf numFmtId="0" fontId="5" fillId="0" borderId="37" xfId="0" applyFont="1" applyBorder="1"/>
    <xf numFmtId="0" fontId="5" fillId="0" borderId="42" xfId="0" applyFont="1" applyBorder="1"/>
    <xf numFmtId="0" fontId="5" fillId="0" borderId="37" xfId="0" applyFont="1" applyBorder="1" applyAlignment="1">
      <alignment horizontal="center" vertical="center" wrapText="1"/>
    </xf>
    <xf numFmtId="9" fontId="5" fillId="0" borderId="37" xfId="1" applyFont="1" applyBorder="1" applyAlignment="1">
      <alignment horizontal="center" vertical="center" wrapText="1"/>
    </xf>
    <xf numFmtId="0" fontId="25" fillId="0" borderId="42" xfId="0" applyFont="1" applyBorder="1" applyAlignment="1">
      <alignment horizontal="center" vertical="center" wrapText="1"/>
    </xf>
    <xf numFmtId="0" fontId="5" fillId="0" borderId="44" xfId="0" applyFont="1" applyBorder="1"/>
    <xf numFmtId="0" fontId="5" fillId="0" borderId="45" xfId="0" applyFont="1" applyBorder="1"/>
    <xf numFmtId="10" fontId="0" fillId="0" borderId="0" xfId="0" applyNumberFormat="1" applyAlignment="1">
      <alignment horizontal="center" vertical="center"/>
    </xf>
    <xf numFmtId="9" fontId="25" fillId="0" borderId="37" xfId="0" applyNumberFormat="1" applyFont="1" applyBorder="1" applyAlignment="1">
      <alignment horizontal="center" vertical="center" wrapText="1"/>
    </xf>
    <xf numFmtId="0" fontId="3" fillId="2" borderId="2" xfId="0" applyFont="1" applyFill="1" applyBorder="1" applyAlignment="1">
      <alignment horizontal="center" vertical="center" textRotation="90" wrapText="1"/>
    </xf>
    <xf numFmtId="0" fontId="1" fillId="3" borderId="6" xfId="0" applyFont="1" applyFill="1" applyBorder="1" applyAlignment="1">
      <alignment horizontal="left" vertical="center"/>
    </xf>
    <xf numFmtId="0" fontId="29" fillId="0" borderId="2" xfId="0" applyFont="1" applyBorder="1" applyAlignment="1">
      <alignment horizontal="justify" vertical="top" wrapText="1"/>
    </xf>
    <xf numFmtId="0" fontId="1" fillId="3" borderId="2" xfId="0" applyFont="1" applyFill="1" applyBorder="1" applyAlignment="1">
      <alignment horizontal="center" vertical="center" wrapText="1"/>
    </xf>
    <xf numFmtId="166" fontId="5" fillId="15" borderId="47" xfId="1" applyNumberFormat="1" applyFont="1" applyFill="1" applyBorder="1" applyAlignment="1">
      <alignment horizontal="center" vertical="center" wrapText="1"/>
    </xf>
    <xf numFmtId="0" fontId="25" fillId="15" borderId="48" xfId="0" applyFont="1" applyFill="1" applyBorder="1" applyAlignment="1">
      <alignment horizontal="center" vertical="center" wrapText="1"/>
    </xf>
    <xf numFmtId="0" fontId="26" fillId="0" borderId="2" xfId="0" applyFont="1" applyBorder="1" applyAlignment="1">
      <alignment horizontal="justify" vertical="center" wrapText="1"/>
    </xf>
    <xf numFmtId="0" fontId="38" fillId="0" borderId="2" xfId="0" applyFont="1" applyBorder="1" applyAlignment="1">
      <alignment horizontal="justify" vertical="center" wrapText="1"/>
    </xf>
    <xf numFmtId="0" fontId="5" fillId="0" borderId="63" xfId="0" applyFont="1" applyBorder="1" applyAlignment="1">
      <alignment vertical="center"/>
    </xf>
    <xf numFmtId="0" fontId="4" fillId="0" borderId="64" xfId="0" applyFont="1" applyBorder="1"/>
    <xf numFmtId="0" fontId="4" fillId="0" borderId="64" xfId="0" applyFont="1" applyBorder="1" applyAlignment="1">
      <alignment horizontal="justify" vertical="center" wrapText="1"/>
    </xf>
    <xf numFmtId="0" fontId="4" fillId="0" borderId="65" xfId="0" applyFont="1" applyBorder="1"/>
    <xf numFmtId="0" fontId="4" fillId="0" borderId="66" xfId="0" applyFont="1" applyBorder="1"/>
    <xf numFmtId="0" fontId="4" fillId="0" borderId="67" xfId="0" applyFont="1" applyBorder="1"/>
    <xf numFmtId="0" fontId="24" fillId="6" borderId="69" xfId="0" applyFont="1" applyFill="1" applyBorder="1" applyAlignment="1">
      <alignment horizontal="center" vertical="center" wrapText="1" readingOrder="1"/>
    </xf>
    <xf numFmtId="9" fontId="2" fillId="0" borderId="69" xfId="0" applyNumberFormat="1" applyFont="1" applyBorder="1" applyAlignment="1">
      <alignment horizontal="center" vertical="center" wrapText="1" readingOrder="1"/>
    </xf>
    <xf numFmtId="0" fontId="2" fillId="0" borderId="69" xfId="0" applyFont="1" applyBorder="1" applyAlignment="1">
      <alignment horizontal="center" vertical="center" wrapText="1" readingOrder="1"/>
    </xf>
    <xf numFmtId="0" fontId="2" fillId="0" borderId="75" xfId="0" applyFont="1" applyBorder="1" applyAlignment="1">
      <alignment horizontal="center" vertical="center" wrapText="1" readingOrder="1"/>
    </xf>
    <xf numFmtId="0" fontId="2" fillId="0" borderId="75" xfId="0" applyFont="1" applyBorder="1" applyAlignment="1">
      <alignment horizontal="justify" vertical="center" wrapText="1" readingOrder="1"/>
    </xf>
    <xf numFmtId="0" fontId="2" fillId="0" borderId="76" xfId="0" applyFont="1" applyBorder="1" applyAlignment="1">
      <alignment horizontal="center" vertical="center" wrapText="1" readingOrder="1"/>
    </xf>
    <xf numFmtId="0" fontId="6" fillId="0" borderId="63" xfId="0" applyFont="1" applyBorder="1" applyAlignment="1">
      <alignment vertical="center"/>
    </xf>
    <xf numFmtId="9" fontId="7" fillId="0" borderId="40" xfId="1" applyFont="1" applyBorder="1" applyAlignment="1">
      <alignment horizontal="center" vertical="center"/>
    </xf>
    <xf numFmtId="0" fontId="0" fillId="0" borderId="39" xfId="0" applyBorder="1" applyAlignment="1">
      <alignment horizontal="center" vertical="center"/>
    </xf>
    <xf numFmtId="0" fontId="15" fillId="0" borderId="37" xfId="0" applyFont="1" applyBorder="1" applyAlignment="1">
      <alignment horizontal="center"/>
    </xf>
    <xf numFmtId="0" fontId="0" fillId="0" borderId="37" xfId="0" applyBorder="1" applyAlignment="1">
      <alignment horizontal="center" vertical="center"/>
    </xf>
    <xf numFmtId="0" fontId="0" fillId="0" borderId="44" xfId="0" applyBorder="1" applyAlignment="1">
      <alignment horizontal="center" vertical="center"/>
    </xf>
    <xf numFmtId="0" fontId="1" fillId="0" borderId="44" xfId="0" applyFont="1" applyBorder="1" applyAlignment="1">
      <alignment horizontal="center" vertical="center" wrapText="1"/>
    </xf>
    <xf numFmtId="0" fontId="0" fillId="0" borderId="79" xfId="0" applyBorder="1" applyAlignment="1">
      <alignment horizontal="center" vertical="center"/>
    </xf>
    <xf numFmtId="9" fontId="7" fillId="0" borderId="45" xfId="1" applyFont="1" applyBorder="1" applyAlignment="1">
      <alignment horizontal="center" vertical="center"/>
    </xf>
    <xf numFmtId="0" fontId="1" fillId="0" borderId="47" xfId="0" applyFont="1" applyBorder="1" applyAlignment="1">
      <alignment horizontal="center" vertical="center" wrapText="1"/>
    </xf>
    <xf numFmtId="0" fontId="15" fillId="0" borderId="44" xfId="0" applyFont="1" applyBorder="1" applyAlignment="1">
      <alignment horizontal="center" vertical="center"/>
    </xf>
    <xf numFmtId="0" fontId="0" fillId="0" borderId="80" xfId="0" applyBorder="1"/>
    <xf numFmtId="0" fontId="0" fillId="0" borderId="80" xfId="0" applyBorder="1" applyAlignment="1">
      <alignment horizontal="center" vertical="center"/>
    </xf>
    <xf numFmtId="0" fontId="8" fillId="6" borderId="51" xfId="0" applyFont="1" applyFill="1" applyBorder="1" applyAlignment="1">
      <alignment horizontal="center" vertical="center" wrapText="1" readingOrder="1"/>
    </xf>
    <xf numFmtId="0" fontId="15" fillId="0" borderId="47" xfId="0" applyFont="1" applyBorder="1" applyAlignment="1">
      <alignment horizontal="center"/>
    </xf>
    <xf numFmtId="0" fontId="34" fillId="0" borderId="37" xfId="0" applyFont="1" applyBorder="1" applyAlignment="1">
      <alignment horizontal="center" vertical="center"/>
    </xf>
    <xf numFmtId="0" fontId="0" fillId="0" borderId="55" xfId="0" applyBorder="1" applyAlignment="1">
      <alignment horizontal="center" vertical="center"/>
    </xf>
    <xf numFmtId="0" fontId="0" fillId="0" borderId="37" xfId="0" applyBorder="1" applyAlignment="1">
      <alignment horizontal="center"/>
    </xf>
    <xf numFmtId="0" fontId="0" fillId="0" borderId="55" xfId="0" applyBorder="1" applyAlignment="1">
      <alignment horizontal="center"/>
    </xf>
    <xf numFmtId="9" fontId="7" fillId="0" borderId="82" xfId="1" applyFont="1" applyBorder="1" applyAlignment="1">
      <alignment horizontal="center" vertical="center"/>
    </xf>
    <xf numFmtId="9" fontId="1" fillId="0" borderId="2" xfId="1" applyFont="1" applyBorder="1" applyAlignment="1">
      <alignment horizontal="center" vertical="center"/>
    </xf>
    <xf numFmtId="9" fontId="1" fillId="3" borderId="2" xfId="1" applyFont="1" applyFill="1" applyBorder="1" applyAlignment="1">
      <alignment horizontal="center" vertical="center" wrapText="1"/>
    </xf>
    <xf numFmtId="0" fontId="9" fillId="7" borderId="1" xfId="0" applyFont="1" applyFill="1" applyBorder="1" applyAlignment="1">
      <alignment horizontal="center" vertical="center" wrapText="1" readingOrder="1"/>
    </xf>
    <xf numFmtId="9" fontId="1" fillId="3" borderId="2" xfId="1" applyFont="1" applyFill="1" applyBorder="1" applyAlignment="1">
      <alignment horizontal="center" vertical="center"/>
    </xf>
    <xf numFmtId="0" fontId="1" fillId="0" borderId="2" xfId="0" applyFont="1" applyBorder="1" applyAlignment="1">
      <alignment horizontal="justify" vertical="center" wrapText="1"/>
    </xf>
    <xf numFmtId="9" fontId="25" fillId="15" borderId="48" xfId="0" applyNumberFormat="1" applyFont="1" applyFill="1" applyBorder="1" applyAlignment="1">
      <alignment horizontal="center" vertical="center" wrapText="1"/>
    </xf>
    <xf numFmtId="9" fontId="25" fillId="15" borderId="48" xfId="1" applyFont="1" applyFill="1" applyBorder="1" applyAlignment="1">
      <alignment horizontal="center" vertical="center" wrapText="1"/>
    </xf>
    <xf numFmtId="10" fontId="33" fillId="0" borderId="0" xfId="0" applyNumberFormat="1" applyFont="1" applyAlignment="1">
      <alignment horizontal="center" vertical="center" wrapText="1"/>
    </xf>
    <xf numFmtId="9" fontId="1" fillId="3" borderId="0" xfId="1" applyFont="1" applyFill="1" applyBorder="1" applyAlignment="1">
      <alignment horizontal="center" vertical="center" wrapText="1"/>
    </xf>
    <xf numFmtId="9" fontId="1" fillId="3" borderId="2" xfId="0" applyNumberFormat="1" applyFont="1" applyFill="1" applyBorder="1" applyAlignment="1">
      <alignment horizontal="center" vertical="center"/>
    </xf>
    <xf numFmtId="9" fontId="38" fillId="3" borderId="1" xfId="1" applyFont="1" applyFill="1" applyBorder="1" applyAlignment="1">
      <alignment horizontal="center" vertical="center" wrapText="1" readingOrder="1"/>
    </xf>
    <xf numFmtId="0" fontId="9" fillId="8" borderId="1" xfId="0" applyFont="1" applyFill="1" applyBorder="1" applyAlignment="1">
      <alignment horizontal="center" vertical="center" wrapText="1" readingOrder="1"/>
    </xf>
    <xf numFmtId="0" fontId="5" fillId="0" borderId="65" xfId="0" applyFont="1" applyBorder="1"/>
    <xf numFmtId="9" fontId="25" fillId="15" borderId="37" xfId="0" applyNumberFormat="1" applyFont="1" applyFill="1" applyBorder="1" applyAlignment="1">
      <alignment horizontal="center" vertical="center" wrapText="1"/>
    </xf>
    <xf numFmtId="0" fontId="39" fillId="8" borderId="12" xfId="0" applyFont="1" applyFill="1" applyBorder="1" applyAlignment="1">
      <alignment horizontal="center" vertical="center" wrapText="1" readingOrder="1"/>
    </xf>
    <xf numFmtId="41" fontId="0" fillId="0" borderId="0" xfId="3" applyFont="1"/>
    <xf numFmtId="0" fontId="1" fillId="0" borderId="4" xfId="0" applyFont="1" applyBorder="1" applyAlignment="1">
      <alignment horizontal="center" vertical="center" textRotation="90"/>
    </xf>
    <xf numFmtId="14" fontId="1" fillId="0" borderId="2" xfId="0" applyNumberFormat="1" applyFont="1" applyBorder="1" applyAlignment="1">
      <alignment horizontal="left" vertical="center" wrapText="1"/>
    </xf>
    <xf numFmtId="0" fontId="25" fillId="15" borderId="37" xfId="0" applyFont="1" applyFill="1" applyBorder="1" applyAlignment="1">
      <alignment horizontal="center" vertical="center" wrapText="1"/>
    </xf>
    <xf numFmtId="0" fontId="39" fillId="9" borderId="1" xfId="0" applyFont="1" applyFill="1" applyBorder="1" applyAlignment="1">
      <alignment horizontal="center" vertical="center" wrapText="1" readingOrder="1"/>
    </xf>
    <xf numFmtId="0" fontId="1" fillId="0" borderId="0" xfId="0" applyFont="1" applyAlignment="1">
      <alignment horizontal="center" vertical="center" wrapText="1"/>
    </xf>
    <xf numFmtId="10" fontId="33" fillId="0" borderId="37" xfId="0" applyNumberFormat="1" applyFont="1" applyBorder="1" applyAlignment="1">
      <alignment horizontal="center" vertical="center" wrapText="1"/>
    </xf>
    <xf numFmtId="10" fontId="1" fillId="3" borderId="2" xfId="1" applyNumberFormat="1" applyFont="1" applyFill="1" applyBorder="1" applyAlignment="1">
      <alignment horizontal="center" vertical="center" wrapText="1"/>
    </xf>
    <xf numFmtId="0" fontId="30" fillId="0" borderId="2" xfId="0" applyFont="1" applyBorder="1" applyAlignment="1">
      <alignment horizontal="justify" vertical="center" wrapText="1"/>
    </xf>
    <xf numFmtId="0" fontId="41" fillId="0" borderId="49" xfId="0" applyFont="1" applyBorder="1" applyAlignment="1">
      <alignment horizontal="center" vertical="center"/>
    </xf>
    <xf numFmtId="0" fontId="39" fillId="3" borderId="12" xfId="0" applyFont="1" applyFill="1" applyBorder="1" applyAlignment="1">
      <alignment horizontal="center" vertical="center" wrapText="1" readingOrder="1"/>
    </xf>
    <xf numFmtId="0" fontId="39" fillId="8" borderId="37" xfId="0" applyFont="1" applyFill="1" applyBorder="1" applyAlignment="1">
      <alignment horizontal="center" vertical="center" wrapText="1" readingOrder="1"/>
    </xf>
    <xf numFmtId="9" fontId="1" fillId="0" borderId="37" xfId="1" applyFont="1" applyBorder="1"/>
    <xf numFmtId="0" fontId="39" fillId="15" borderId="37" xfId="0" applyFont="1" applyFill="1" applyBorder="1" applyAlignment="1">
      <alignment horizontal="center" vertical="center" wrapText="1" readingOrder="1"/>
    </xf>
    <xf numFmtId="0" fontId="39" fillId="9" borderId="37" xfId="0" applyFont="1" applyFill="1" applyBorder="1" applyAlignment="1">
      <alignment horizontal="center" vertical="center" wrapText="1" readingOrder="1"/>
    </xf>
    <xf numFmtId="0" fontId="28" fillId="10" borderId="37" xfId="0" applyFont="1" applyFill="1" applyBorder="1" applyAlignment="1">
      <alignment horizontal="center" vertical="center" wrapText="1" readingOrder="1"/>
    </xf>
    <xf numFmtId="0" fontId="18" fillId="15" borderId="1" xfId="0" applyFont="1" applyFill="1" applyBorder="1" applyAlignment="1">
      <alignment horizontal="center" vertical="center" wrapText="1" readingOrder="1"/>
    </xf>
    <xf numFmtId="0" fontId="39" fillId="3" borderId="0" xfId="0" applyFont="1" applyFill="1" applyAlignment="1">
      <alignment horizontal="center" vertical="center" wrapText="1" readingOrder="1"/>
    </xf>
    <xf numFmtId="0" fontId="0" fillId="0" borderId="0" xfId="0" applyAlignment="1">
      <alignment horizontal="center" vertical="center"/>
    </xf>
    <xf numFmtId="0" fontId="5" fillId="0" borderId="4" xfId="0" applyFont="1" applyBorder="1" applyAlignment="1">
      <alignment horizontal="center" vertical="center" wrapText="1"/>
    </xf>
    <xf numFmtId="0" fontId="9" fillId="7" borderId="12" xfId="0" applyFont="1" applyFill="1" applyBorder="1" applyAlignment="1">
      <alignment horizontal="center" vertical="center" wrapText="1" readingOrder="1"/>
    </xf>
    <xf numFmtId="0" fontId="39" fillId="9" borderId="12" xfId="0" applyFont="1" applyFill="1" applyBorder="1" applyAlignment="1">
      <alignment horizontal="center" vertical="center" wrapText="1" readingOrder="1"/>
    </xf>
    <xf numFmtId="0" fontId="3" fillId="0" borderId="37" xfId="0" applyFont="1" applyBorder="1" applyAlignment="1">
      <alignment horizontal="center" vertical="top" wrapText="1"/>
    </xf>
    <xf numFmtId="0" fontId="1" fillId="0" borderId="37" xfId="0" applyFont="1" applyBorder="1"/>
    <xf numFmtId="0" fontId="3" fillId="0" borderId="37" xfId="0" applyFont="1" applyBorder="1" applyAlignment="1">
      <alignment horizontal="center" vertical="center" wrapText="1"/>
    </xf>
    <xf numFmtId="0" fontId="1" fillId="8" borderId="37" xfId="0" applyFont="1" applyFill="1" applyBorder="1"/>
    <xf numFmtId="0" fontId="1" fillId="15" borderId="37" xfId="0" applyFont="1" applyFill="1" applyBorder="1"/>
    <xf numFmtId="0" fontId="1" fillId="9" borderId="37" xfId="0" applyFont="1" applyFill="1" applyBorder="1"/>
    <xf numFmtId="0" fontId="1" fillId="10" borderId="37" xfId="0" applyFont="1" applyFill="1" applyBorder="1"/>
    <xf numFmtId="0" fontId="39" fillId="11" borderId="1" xfId="0" applyFont="1" applyFill="1" applyBorder="1" applyAlignment="1">
      <alignment horizontal="center" vertical="center" wrapText="1" readingOrder="1"/>
    </xf>
    <xf numFmtId="0" fontId="39" fillId="15" borderId="1" xfId="0" applyFont="1" applyFill="1" applyBorder="1" applyAlignment="1">
      <alignment horizontal="center" vertical="center" wrapText="1" readingOrder="1"/>
    </xf>
    <xf numFmtId="0" fontId="28" fillId="10" borderId="1" xfId="0" applyFont="1" applyFill="1" applyBorder="1" applyAlignment="1">
      <alignment horizontal="center" vertical="center" wrapText="1" readingOrder="1"/>
    </xf>
    <xf numFmtId="9" fontId="1" fillId="0" borderId="4" xfId="0" applyNumberFormat="1" applyFont="1" applyBorder="1" applyAlignment="1">
      <alignment horizontal="center" vertical="center" wrapText="1"/>
    </xf>
    <xf numFmtId="0" fontId="1" fillId="0" borderId="0" xfId="0" applyFont="1" applyAlignment="1">
      <alignment horizontal="justify" vertical="center" wrapText="1"/>
    </xf>
    <xf numFmtId="0" fontId="39" fillId="17" borderId="37" xfId="0" applyFont="1" applyFill="1" applyBorder="1" applyAlignment="1">
      <alignment horizontal="center" vertical="center" wrapText="1" readingOrder="1"/>
    </xf>
    <xf numFmtId="9" fontId="1" fillId="0" borderId="4" xfId="0" applyNumberFormat="1" applyFont="1" applyBorder="1" applyAlignment="1">
      <alignment vertical="center" wrapText="1"/>
    </xf>
    <xf numFmtId="0" fontId="39" fillId="8" borderId="12" xfId="0" applyFont="1" applyFill="1" applyBorder="1" applyAlignment="1">
      <alignment horizontal="left" vertical="center" wrapText="1" readingOrder="1"/>
    </xf>
    <xf numFmtId="0" fontId="39" fillId="11" borderId="1" xfId="0" applyFont="1" applyFill="1" applyBorder="1" applyAlignment="1">
      <alignment horizontal="left" vertical="center" wrapText="1" readingOrder="1"/>
    </xf>
    <xf numFmtId="0" fontId="39" fillId="15" borderId="1" xfId="0" applyFont="1" applyFill="1" applyBorder="1" applyAlignment="1">
      <alignment horizontal="left" vertical="center" wrapText="1" readingOrder="1"/>
    </xf>
    <xf numFmtId="0" fontId="39" fillId="9" borderId="1" xfId="0" applyFont="1" applyFill="1" applyBorder="1" applyAlignment="1">
      <alignment horizontal="left" vertical="center" wrapText="1" readingOrder="1"/>
    </xf>
    <xf numFmtId="0" fontId="28" fillId="10" borderId="1" xfId="0" applyFont="1" applyFill="1" applyBorder="1" applyAlignment="1">
      <alignment horizontal="left" vertical="center" wrapText="1" readingOrder="1"/>
    </xf>
    <xf numFmtId="0" fontId="1" fillId="3" borderId="4" xfId="0" applyFont="1" applyFill="1" applyBorder="1" applyAlignment="1">
      <alignment horizontal="center" vertical="center" wrapText="1"/>
    </xf>
    <xf numFmtId="9" fontId="1" fillId="0" borderId="0" xfId="1" applyFont="1" applyBorder="1"/>
    <xf numFmtId="0" fontId="1" fillId="14" borderId="37" xfId="0" applyFont="1" applyFill="1" applyBorder="1"/>
    <xf numFmtId="0" fontId="42" fillId="16" borderId="4" xfId="0" applyFont="1" applyFill="1" applyBorder="1" applyAlignment="1">
      <alignment horizontal="center" vertical="center" wrapText="1"/>
    </xf>
    <xf numFmtId="0" fontId="42" fillId="3" borderId="4" xfId="0" applyFont="1" applyFill="1" applyBorder="1" applyAlignment="1">
      <alignment horizontal="center" vertical="center" wrapText="1"/>
    </xf>
    <xf numFmtId="0" fontId="39" fillId="0" borderId="12" xfId="0" applyFont="1" applyBorder="1" applyAlignment="1">
      <alignment horizontal="justify" vertical="center" wrapText="1" readingOrder="1"/>
    </xf>
    <xf numFmtId="0" fontId="39" fillId="0" borderId="1" xfId="0" applyFont="1" applyBorder="1" applyAlignment="1">
      <alignment horizontal="justify" vertical="center" wrapText="1" readingOrder="1"/>
    </xf>
    <xf numFmtId="0" fontId="43" fillId="18" borderId="0" xfId="0" applyFont="1" applyFill="1" applyAlignment="1">
      <alignment horizontal="center" vertical="center" wrapText="1" readingOrder="1"/>
    </xf>
    <xf numFmtId="0" fontId="43" fillId="10" borderId="0" xfId="0" applyFont="1" applyFill="1" applyAlignment="1">
      <alignment horizontal="center" vertical="center" wrapText="1" readingOrder="1"/>
    </xf>
    <xf numFmtId="0" fontId="1" fillId="0" borderId="4" xfId="0" applyFont="1" applyBorder="1" applyAlignment="1">
      <alignment horizontal="center" vertical="center"/>
    </xf>
    <xf numFmtId="0" fontId="1" fillId="0" borderId="4" xfId="0" applyFont="1" applyBorder="1" applyAlignment="1">
      <alignment horizontal="center" vertical="center" wrapText="1"/>
    </xf>
    <xf numFmtId="9" fontId="25" fillId="0" borderId="37" xfId="1" applyFont="1" applyBorder="1" applyAlignment="1">
      <alignment horizontal="center" vertical="center" wrapText="1"/>
    </xf>
    <xf numFmtId="0" fontId="5" fillId="0" borderId="4" xfId="0" applyFont="1" applyBorder="1" applyAlignment="1">
      <alignment horizontal="center" vertical="center" textRotation="90"/>
    </xf>
    <xf numFmtId="0" fontId="40" fillId="3" borderId="1" xfId="0" applyFont="1" applyFill="1" applyBorder="1" applyAlignment="1">
      <alignment horizontal="center" vertical="center" wrapText="1" readingOrder="1"/>
    </xf>
    <xf numFmtId="0" fontId="38" fillId="3" borderId="4" xfId="0" applyFont="1" applyFill="1" applyBorder="1" applyAlignment="1">
      <alignment horizontal="center" vertical="center" wrapText="1"/>
    </xf>
    <xf numFmtId="9" fontId="1" fillId="3" borderId="2" xfId="0" applyNumberFormat="1" applyFont="1" applyFill="1" applyBorder="1" applyAlignment="1">
      <alignment horizontal="center" vertical="center" wrapText="1"/>
    </xf>
    <xf numFmtId="0" fontId="39" fillId="3" borderId="8" xfId="0" applyFont="1" applyFill="1" applyBorder="1" applyAlignment="1">
      <alignment horizontal="center" vertical="center" wrapText="1" readingOrder="1"/>
    </xf>
    <xf numFmtId="10" fontId="5" fillId="3" borderId="2" xfId="1" applyNumberFormat="1" applyFont="1" applyFill="1" applyBorder="1" applyAlignment="1">
      <alignment horizontal="center" vertical="center" wrapText="1"/>
    </xf>
    <xf numFmtId="9" fontId="5" fillId="3" borderId="2" xfId="1" applyFont="1" applyFill="1" applyBorder="1" applyAlignment="1">
      <alignment horizontal="center" vertical="center" wrapText="1"/>
    </xf>
    <xf numFmtId="0" fontId="1" fillId="0" borderId="5" xfId="0" applyFont="1" applyBorder="1" applyAlignment="1">
      <alignment horizontal="center" vertical="center"/>
    </xf>
    <xf numFmtId="0" fontId="1" fillId="3" borderId="2" xfId="0" applyFont="1" applyFill="1" applyBorder="1" applyAlignment="1">
      <alignment horizontal="center" vertical="center"/>
    </xf>
    <xf numFmtId="0" fontId="1" fillId="0" borderId="2" xfId="0" applyFont="1" applyBorder="1" applyAlignment="1" applyProtection="1">
      <alignment horizontal="justify" vertical="center" wrapText="1"/>
      <protection locked="0"/>
    </xf>
    <xf numFmtId="0" fontId="1" fillId="0" borderId="2" xfId="0" applyFont="1" applyBorder="1" applyAlignment="1" applyProtection="1">
      <alignment horizontal="center" vertical="center" wrapText="1"/>
      <protection locked="0"/>
    </xf>
    <xf numFmtId="9" fontId="1" fillId="3" borderId="2" xfId="1"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38" fillId="0" borderId="2" xfId="0" applyFont="1" applyBorder="1" applyAlignment="1">
      <alignment horizontal="center" vertical="center" wrapText="1"/>
    </xf>
    <xf numFmtId="0" fontId="5" fillId="3" borderId="2" xfId="0" applyFont="1" applyFill="1" applyBorder="1" applyAlignment="1">
      <alignment horizontal="center" vertical="center" wrapText="1"/>
    </xf>
    <xf numFmtId="0" fontId="1" fillId="0" borderId="4" xfId="0" applyFont="1" applyBorder="1" applyAlignment="1">
      <alignment horizontal="justify" vertical="center" wrapText="1"/>
    </xf>
    <xf numFmtId="9" fontId="1" fillId="3" borderId="4" xfId="1" applyFont="1" applyFill="1" applyBorder="1" applyAlignment="1">
      <alignment horizontal="center" vertical="center" wrapText="1"/>
    </xf>
    <xf numFmtId="9" fontId="1" fillId="0" borderId="2" xfId="1" applyFont="1" applyBorder="1" applyAlignment="1">
      <alignment horizontal="center" vertical="center" wrapText="1"/>
    </xf>
    <xf numFmtId="9" fontId="1" fillId="0" borderId="2" xfId="1" applyFont="1" applyBorder="1" applyAlignment="1">
      <alignment horizontal="center" vertical="center" textRotation="90"/>
    </xf>
    <xf numFmtId="0" fontId="38" fillId="0" borderId="4" xfId="0" applyFont="1" applyBorder="1" applyAlignment="1">
      <alignment horizontal="justify" vertical="center" wrapText="1"/>
    </xf>
    <xf numFmtId="10" fontId="38" fillId="3" borderId="3" xfId="1" applyNumberFormat="1" applyFont="1" applyFill="1" applyBorder="1" applyAlignment="1">
      <alignment horizontal="center" vertical="center" wrapText="1" readingOrder="1"/>
    </xf>
    <xf numFmtId="0" fontId="1" fillId="0" borderId="2" xfId="0" applyFont="1" applyBorder="1" applyAlignment="1">
      <alignment horizontal="justify" vertical="top" wrapText="1"/>
    </xf>
    <xf numFmtId="0" fontId="38" fillId="0" borderId="4" xfId="0" applyFont="1" applyBorder="1" applyAlignment="1">
      <alignment horizontal="center" vertical="center" wrapText="1"/>
    </xf>
    <xf numFmtId="0" fontId="3" fillId="0" borderId="37" xfId="0" applyFont="1" applyBorder="1"/>
    <xf numFmtId="0" fontId="1" fillId="0" borderId="37" xfId="0" applyFont="1" applyBorder="1" applyAlignment="1">
      <alignment vertical="center"/>
    </xf>
    <xf numFmtId="9" fontId="5" fillId="3" borderId="2" xfId="1" applyFont="1" applyFill="1" applyBorder="1" applyAlignment="1">
      <alignment horizontal="center" vertical="center"/>
    </xf>
    <xf numFmtId="9" fontId="5" fillId="3" borderId="2" xfId="0" applyNumberFormat="1" applyFont="1" applyFill="1" applyBorder="1" applyAlignment="1">
      <alignment horizontal="center" vertical="center"/>
    </xf>
    <xf numFmtId="9" fontId="26" fillId="3" borderId="1" xfId="1" applyFont="1" applyFill="1" applyBorder="1" applyAlignment="1">
      <alignment horizontal="center" vertical="center" wrapText="1" readingOrder="1"/>
    </xf>
    <xf numFmtId="0" fontId="9" fillId="3" borderId="1" xfId="0" applyFont="1" applyFill="1" applyBorder="1" applyAlignment="1">
      <alignment horizontal="center" vertical="center" wrapText="1" readingOrder="1"/>
    </xf>
    <xf numFmtId="9" fontId="1" fillId="3" borderId="0" xfId="0" applyNumberFormat="1" applyFont="1" applyFill="1" applyAlignment="1">
      <alignment horizontal="center" vertical="center" wrapText="1"/>
    </xf>
    <xf numFmtId="0" fontId="1" fillId="15" borderId="2" xfId="0" applyFont="1" applyFill="1" applyBorder="1" applyAlignment="1">
      <alignment horizontal="center" vertical="center"/>
    </xf>
    <xf numFmtId="0" fontId="1" fillId="15" borderId="0" xfId="0" applyFont="1" applyFill="1" applyAlignment="1">
      <alignment horizontal="center" vertical="center"/>
    </xf>
    <xf numFmtId="0" fontId="0" fillId="17" borderId="37" xfId="0" applyFill="1" applyBorder="1" applyAlignment="1">
      <alignment horizontal="center" vertical="center"/>
    </xf>
    <xf numFmtId="0" fontId="0" fillId="15" borderId="37" xfId="0" applyFill="1" applyBorder="1" applyAlignment="1">
      <alignment horizontal="center" vertical="center"/>
    </xf>
    <xf numFmtId="0" fontId="0" fillId="10" borderId="37" xfId="0" applyFill="1" applyBorder="1" applyAlignment="1">
      <alignment horizontal="center" vertical="center"/>
    </xf>
    <xf numFmtId="0" fontId="38" fillId="0" borderId="98" xfId="0" applyFont="1" applyBorder="1" applyAlignment="1">
      <alignment vertical="center" wrapText="1"/>
    </xf>
    <xf numFmtId="0" fontId="38" fillId="0" borderId="99" xfId="0" applyFont="1" applyBorder="1" applyAlignment="1">
      <alignment vertical="center" wrapText="1"/>
    </xf>
    <xf numFmtId="0" fontId="38" fillId="0" borderId="101" xfId="0" applyFont="1" applyBorder="1" applyAlignment="1">
      <alignment vertical="center" wrapText="1"/>
    </xf>
    <xf numFmtId="0" fontId="38" fillId="0" borderId="102" xfId="0" applyFont="1" applyBorder="1" applyAlignment="1">
      <alignment vertical="center" wrapText="1"/>
    </xf>
    <xf numFmtId="0" fontId="38" fillId="0" borderId="103" xfId="0" applyFont="1" applyBorder="1" applyAlignment="1">
      <alignment vertical="center" wrapText="1"/>
    </xf>
    <xf numFmtId="10" fontId="0" fillId="0" borderId="37" xfId="1" applyNumberFormat="1" applyFont="1" applyBorder="1" applyAlignment="1">
      <alignment horizontal="center" vertical="center"/>
    </xf>
    <xf numFmtId="0" fontId="38" fillId="0" borderId="104" xfId="0" applyFont="1" applyBorder="1" applyAlignment="1">
      <alignment vertical="center" wrapText="1"/>
    </xf>
    <xf numFmtId="0" fontId="38" fillId="0" borderId="105" xfId="0" applyFont="1" applyBorder="1" applyAlignment="1">
      <alignment vertical="center" wrapText="1"/>
    </xf>
    <xf numFmtId="0" fontId="38" fillId="0" borderId="106" xfId="0" applyFont="1" applyBorder="1" applyAlignment="1">
      <alignment vertical="center" wrapText="1"/>
    </xf>
    <xf numFmtId="0" fontId="38" fillId="0" borderId="107" xfId="0" applyFont="1" applyBorder="1" applyAlignment="1">
      <alignment vertical="center" wrapText="1"/>
    </xf>
    <xf numFmtId="0" fontId="38" fillId="0" borderId="108" xfId="0" applyFont="1" applyBorder="1" applyAlignment="1">
      <alignment vertical="center" wrapText="1"/>
    </xf>
    <xf numFmtId="1" fontId="0" fillId="0" borderId="0" xfId="0" applyNumberFormat="1"/>
    <xf numFmtId="0" fontId="38" fillId="0" borderId="113" xfId="0" applyFont="1" applyBorder="1" applyAlignment="1">
      <alignment vertical="center" wrapText="1"/>
    </xf>
    <xf numFmtId="0" fontId="38" fillId="0" borderId="106" xfId="0" applyFont="1" applyBorder="1" applyAlignment="1">
      <alignment horizontal="left" vertical="center" wrapText="1"/>
    </xf>
    <xf numFmtId="0" fontId="38" fillId="0" borderId="108" xfId="0" applyFont="1" applyBorder="1" applyAlignment="1">
      <alignment horizontal="left" vertical="center" wrapText="1"/>
    </xf>
    <xf numFmtId="9" fontId="0" fillId="0" borderId="0" xfId="1" applyFont="1"/>
    <xf numFmtId="0" fontId="38" fillId="0" borderId="103" xfId="0" applyFont="1" applyBorder="1" applyAlignment="1">
      <alignment horizontal="left" vertical="center" wrapText="1"/>
    </xf>
    <xf numFmtId="0" fontId="38" fillId="0" borderId="110" xfId="0" applyFont="1" applyBorder="1" applyAlignment="1">
      <alignment vertical="center" wrapText="1"/>
    </xf>
    <xf numFmtId="0" fontId="38" fillId="0" borderId="111" xfId="0" applyFont="1" applyBorder="1" applyAlignment="1">
      <alignment vertical="center" wrapText="1"/>
    </xf>
    <xf numFmtId="0" fontId="38" fillId="0" borderId="112" xfId="0" applyFont="1" applyBorder="1" applyAlignment="1">
      <alignment vertical="center" wrapText="1"/>
    </xf>
    <xf numFmtId="0" fontId="38" fillId="0" borderId="117" xfId="0" applyFont="1" applyBorder="1" applyAlignment="1">
      <alignment vertical="center" wrapText="1"/>
    </xf>
    <xf numFmtId="0" fontId="3" fillId="0" borderId="115" xfId="0" applyFont="1" applyBorder="1" applyAlignment="1">
      <alignment horizontal="center" vertical="center"/>
    </xf>
    <xf numFmtId="0" fontId="1" fillId="0" borderId="115" xfId="0" applyFont="1" applyBorder="1" applyAlignment="1">
      <alignment horizontal="center" vertical="center"/>
    </xf>
    <xf numFmtId="0" fontId="53" fillId="21" borderId="0" xfId="0" applyFont="1" applyFill="1" applyAlignment="1">
      <alignment horizontal="center" vertical="center"/>
    </xf>
    <xf numFmtId="0" fontId="53" fillId="0" borderId="0" xfId="0" applyFont="1" applyAlignment="1">
      <alignment horizontal="center" vertical="center"/>
    </xf>
    <xf numFmtId="0" fontId="53" fillId="17" borderId="37" xfId="0" applyFont="1" applyFill="1" applyBorder="1" applyAlignment="1">
      <alignment horizontal="left" vertical="center"/>
    </xf>
    <xf numFmtId="0" fontId="53" fillId="17" borderId="0" xfId="0" applyFont="1" applyFill="1" applyAlignment="1">
      <alignment horizontal="left" vertical="center"/>
    </xf>
    <xf numFmtId="0" fontId="53" fillId="0" borderId="0" xfId="0" applyFont="1" applyAlignment="1">
      <alignment horizontal="left" vertical="center"/>
    </xf>
    <xf numFmtId="0" fontId="53" fillId="15" borderId="37" xfId="0" applyFont="1" applyFill="1" applyBorder="1" applyAlignment="1">
      <alignment horizontal="left" vertical="center"/>
    </xf>
    <xf numFmtId="0" fontId="53" fillId="15" borderId="0" xfId="0" applyFont="1" applyFill="1" applyAlignment="1">
      <alignment horizontal="left" vertical="center"/>
    </xf>
    <xf numFmtId="0" fontId="53" fillId="9" borderId="37" xfId="0" applyFont="1" applyFill="1" applyBorder="1" applyAlignment="1">
      <alignment horizontal="left" vertical="center"/>
    </xf>
    <xf numFmtId="0" fontId="53" fillId="9" borderId="0" xfId="0" applyFont="1" applyFill="1" applyAlignment="1">
      <alignment horizontal="left" vertical="center"/>
    </xf>
    <xf numFmtId="0" fontId="0" fillId="10" borderId="37" xfId="0" applyFill="1" applyBorder="1" applyAlignment="1">
      <alignment horizontal="left" vertical="center"/>
    </xf>
    <xf numFmtId="0" fontId="0" fillId="10" borderId="0" xfId="0" applyFill="1" applyAlignment="1">
      <alignment horizontal="left" vertical="center"/>
    </xf>
    <xf numFmtId="0" fontId="0" fillId="0" borderId="0" xfId="0" applyAlignment="1">
      <alignment horizontal="left" vertical="center"/>
    </xf>
    <xf numFmtId="0" fontId="54" fillId="0" borderId="0" xfId="0" applyFont="1" applyAlignment="1">
      <alignment vertical="center"/>
    </xf>
    <xf numFmtId="0" fontId="54" fillId="0" borderId="0" xfId="0" applyFont="1" applyAlignment="1">
      <alignment horizontal="center" vertical="center"/>
    </xf>
    <xf numFmtId="0" fontId="47" fillId="0" borderId="37" xfId="0" applyFont="1" applyBorder="1" applyAlignment="1">
      <alignment horizontal="center" vertical="center"/>
    </xf>
    <xf numFmtId="0" fontId="52" fillId="0" borderId="37" xfId="0" applyFont="1" applyBorder="1" applyAlignment="1">
      <alignment horizontal="left" vertical="center"/>
    </xf>
    <xf numFmtId="0" fontId="51" fillId="0" borderId="37" xfId="0" applyFont="1" applyBorder="1" applyAlignment="1">
      <alignment horizontal="center" vertical="center"/>
    </xf>
    <xf numFmtId="0" fontId="50" fillId="0" borderId="37" xfId="0" applyFont="1" applyBorder="1" applyAlignment="1">
      <alignment horizontal="left" vertical="center" wrapText="1"/>
    </xf>
    <xf numFmtId="10" fontId="51" fillId="0" borderId="37" xfId="1" applyNumberFormat="1" applyFont="1" applyBorder="1" applyAlignment="1">
      <alignment horizontal="center" vertical="center"/>
    </xf>
    <xf numFmtId="0" fontId="55" fillId="8" borderId="37" xfId="0" applyFont="1" applyFill="1" applyBorder="1" applyAlignment="1">
      <alignment horizontal="center" vertical="center" wrapText="1" readingOrder="1"/>
    </xf>
    <xf numFmtId="0" fontId="55" fillId="7" borderId="37" xfId="0" applyFont="1" applyFill="1" applyBorder="1" applyAlignment="1">
      <alignment horizontal="center" vertical="center" wrapText="1" readingOrder="1"/>
    </xf>
    <xf numFmtId="0" fontId="55" fillId="4" borderId="37" xfId="0" applyFont="1" applyFill="1" applyBorder="1" applyAlignment="1">
      <alignment horizontal="center" vertical="center" wrapText="1" readingOrder="1"/>
    </xf>
    <xf numFmtId="0" fontId="55" fillId="9" borderId="37" xfId="0" applyFont="1" applyFill="1" applyBorder="1" applyAlignment="1">
      <alignment horizontal="center" vertical="center" wrapText="1" readingOrder="1"/>
    </xf>
    <xf numFmtId="0" fontId="56" fillId="10" borderId="37" xfId="0" applyFont="1" applyFill="1" applyBorder="1" applyAlignment="1">
      <alignment horizontal="center" vertical="center" wrapText="1" readingOrder="1"/>
    </xf>
    <xf numFmtId="0" fontId="53" fillId="17" borderId="65" xfId="0" applyFont="1" applyFill="1" applyBorder="1" applyAlignment="1">
      <alignment vertical="center"/>
    </xf>
    <xf numFmtId="0" fontId="53" fillId="15" borderId="65" xfId="0" applyFont="1" applyFill="1" applyBorder="1" applyAlignment="1">
      <alignment vertical="center"/>
    </xf>
    <xf numFmtId="0" fontId="53" fillId="9" borderId="65" xfId="0" applyFont="1" applyFill="1" applyBorder="1" applyAlignment="1">
      <alignment vertical="center"/>
    </xf>
    <xf numFmtId="0" fontId="53" fillId="10" borderId="65" xfId="0" applyFont="1" applyFill="1" applyBorder="1" applyAlignment="1">
      <alignment vertical="center"/>
    </xf>
    <xf numFmtId="0" fontId="55" fillId="11" borderId="37" xfId="0" applyFont="1" applyFill="1" applyBorder="1" applyAlignment="1">
      <alignment horizontal="center" vertical="center" wrapText="1" readingOrder="1"/>
    </xf>
    <xf numFmtId="0" fontId="55" fillId="15" borderId="37" xfId="0" applyFont="1" applyFill="1" applyBorder="1" applyAlignment="1">
      <alignment horizontal="center" vertical="center" wrapText="1" readingOrder="1"/>
    </xf>
    <xf numFmtId="0" fontId="47" fillId="17" borderId="37" xfId="0" applyFont="1" applyFill="1" applyBorder="1" applyAlignment="1">
      <alignment horizontal="center" vertical="center"/>
    </xf>
    <xf numFmtId="0" fontId="47" fillId="15" borderId="37" xfId="0" applyFont="1" applyFill="1" applyBorder="1" applyAlignment="1">
      <alignment horizontal="center" vertical="center"/>
    </xf>
    <xf numFmtId="0" fontId="47" fillId="19" borderId="37" xfId="0" applyFont="1" applyFill="1" applyBorder="1" applyAlignment="1">
      <alignment horizontal="center" vertical="center"/>
    </xf>
    <xf numFmtId="0" fontId="47" fillId="10" borderId="37" xfId="0" applyFont="1" applyFill="1" applyBorder="1" applyAlignment="1">
      <alignment horizontal="center" vertical="center"/>
    </xf>
    <xf numFmtId="0" fontId="38" fillId="0" borderId="118" xfId="0" applyFont="1" applyBorder="1" applyAlignment="1">
      <alignment vertical="center" wrapText="1"/>
    </xf>
    <xf numFmtId="0" fontId="38" fillId="0" borderId="119" xfId="0" applyFont="1" applyBorder="1" applyAlignment="1">
      <alignment vertical="center" wrapText="1"/>
    </xf>
    <xf numFmtId="0" fontId="38" fillId="0" borderId="120" xfId="0" applyFont="1" applyBorder="1" applyAlignment="1">
      <alignment horizontal="left" vertical="center" wrapText="1"/>
    </xf>
    <xf numFmtId="0" fontId="57" fillId="0" borderId="0" xfId="0" applyFont="1" applyAlignment="1">
      <alignment vertical="center" wrapText="1"/>
    </xf>
    <xf numFmtId="0" fontId="61" fillId="0" borderId="0" xfId="0" applyFont="1"/>
    <xf numFmtId="0" fontId="1" fillId="0" borderId="121" xfId="0" applyFont="1" applyBorder="1" applyAlignment="1">
      <alignment horizontal="center" vertical="center"/>
    </xf>
    <xf numFmtId="0" fontId="61" fillId="0" borderId="121" xfId="0" applyFont="1" applyBorder="1" applyAlignment="1">
      <alignment vertical="center" wrapText="1"/>
    </xf>
    <xf numFmtId="0" fontId="62" fillId="0" borderId="121" xfId="0" applyFont="1" applyBorder="1" applyAlignment="1">
      <alignment vertical="center" wrapText="1"/>
    </xf>
    <xf numFmtId="0" fontId="61" fillId="0" borderId="121" xfId="0" applyFont="1" applyBorder="1" applyAlignment="1">
      <alignment horizontal="justify" vertical="center" wrapText="1"/>
    </xf>
    <xf numFmtId="0" fontId="62" fillId="0" borderId="121" xfId="0" applyFont="1" applyBorder="1" applyAlignment="1">
      <alignment vertical="center"/>
    </xf>
    <xf numFmtId="0" fontId="60" fillId="0" borderId="121" xfId="0" applyFont="1" applyBorder="1" applyAlignment="1">
      <alignment horizontal="center" vertical="center"/>
    </xf>
    <xf numFmtId="10" fontId="47" fillId="17" borderId="37" xfId="1" applyNumberFormat="1" applyFont="1" applyFill="1" applyBorder="1" applyAlignment="1">
      <alignment horizontal="center" vertical="center" wrapText="1"/>
    </xf>
    <xf numFmtId="10" fontId="47" fillId="15" borderId="37" xfId="1" applyNumberFormat="1" applyFont="1" applyFill="1" applyBorder="1" applyAlignment="1">
      <alignment horizontal="center" vertical="center" wrapText="1"/>
    </xf>
    <xf numFmtId="10" fontId="47" fillId="20" borderId="37" xfId="1" applyNumberFormat="1" applyFont="1" applyFill="1" applyBorder="1" applyAlignment="1">
      <alignment horizontal="center" vertical="center" wrapText="1"/>
    </xf>
    <xf numFmtId="0" fontId="62" fillId="0" borderId="121" xfId="0" applyFont="1" applyBorder="1" applyAlignment="1">
      <alignment horizontal="left" vertical="center" wrapText="1"/>
    </xf>
    <xf numFmtId="0" fontId="26" fillId="0" borderId="2" xfId="0" applyFont="1" applyBorder="1" applyAlignment="1">
      <alignment horizontal="center" vertical="center" wrapText="1"/>
    </xf>
    <xf numFmtId="9" fontId="1" fillId="3" borderId="4" xfId="1" applyFont="1" applyFill="1" applyBorder="1" applyAlignment="1">
      <alignment vertical="center" wrapText="1"/>
    </xf>
    <xf numFmtId="0" fontId="3" fillId="0" borderId="37" xfId="0" applyFont="1" applyBorder="1" applyAlignment="1">
      <alignment horizontal="center" vertical="center"/>
    </xf>
    <xf numFmtId="14" fontId="5" fillId="0" borderId="2" xfId="0" applyNumberFormat="1" applyFont="1" applyBorder="1" applyAlignment="1">
      <alignment horizontal="center" vertical="center" wrapText="1"/>
    </xf>
    <xf numFmtId="0" fontId="1" fillId="0" borderId="2" xfId="0" applyFont="1" applyBorder="1" applyAlignment="1">
      <alignment horizontal="center" wrapText="1"/>
    </xf>
    <xf numFmtId="167" fontId="1" fillId="0" borderId="2" xfId="1" applyNumberFormat="1" applyFont="1" applyBorder="1" applyAlignment="1">
      <alignment horizontal="center" vertical="center" wrapText="1"/>
    </xf>
    <xf numFmtId="166" fontId="1" fillId="0" borderId="2" xfId="1" applyNumberFormat="1" applyFont="1" applyBorder="1" applyAlignment="1">
      <alignment horizontal="center" vertical="center" wrapText="1"/>
    </xf>
    <xf numFmtId="9" fontId="1" fillId="0" borderId="0" xfId="1" applyFont="1"/>
    <xf numFmtId="10" fontId="47" fillId="10" borderId="37" xfId="1" applyNumberFormat="1" applyFont="1" applyFill="1" applyBorder="1" applyAlignment="1">
      <alignment horizontal="center" vertical="center" wrapText="1"/>
    </xf>
    <xf numFmtId="0" fontId="38" fillId="0" borderId="127" xfId="0" applyFont="1" applyBorder="1" applyAlignment="1">
      <alignment vertical="center" wrapText="1"/>
    </xf>
    <xf numFmtId="0" fontId="38" fillId="0" borderId="128" xfId="0" applyFont="1" applyBorder="1" applyAlignment="1">
      <alignment vertical="center" wrapText="1"/>
    </xf>
    <xf numFmtId="0" fontId="8" fillId="6" borderId="1" xfId="0" applyFont="1" applyFill="1" applyBorder="1" applyAlignment="1">
      <alignment vertical="center" wrapText="1"/>
    </xf>
    <xf numFmtId="0" fontId="8" fillId="6" borderId="12" xfId="0" applyFont="1" applyFill="1" applyBorder="1" applyAlignment="1">
      <alignment vertical="center" wrapText="1"/>
    </xf>
    <xf numFmtId="0" fontId="0" fillId="25" borderId="37" xfId="0" applyFill="1" applyBorder="1" applyAlignment="1">
      <alignment horizontal="center" vertical="center"/>
    </xf>
    <xf numFmtId="0" fontId="47" fillId="24" borderId="37" xfId="0" applyFont="1" applyFill="1" applyBorder="1" applyAlignment="1">
      <alignment horizontal="center" vertical="center"/>
    </xf>
    <xf numFmtId="9" fontId="47" fillId="24" borderId="37" xfId="1" applyFont="1" applyFill="1" applyBorder="1" applyAlignment="1">
      <alignment horizontal="center" vertical="center" wrapText="1"/>
    </xf>
    <xf numFmtId="0" fontId="0" fillId="0" borderId="0" xfId="0" applyAlignment="1">
      <alignment vertical="center"/>
    </xf>
    <xf numFmtId="0" fontId="52" fillId="26" borderId="37" xfId="0" applyFont="1" applyFill="1" applyBorder="1" applyAlignment="1">
      <alignment horizontal="center" vertical="center"/>
    </xf>
    <xf numFmtId="0" fontId="8" fillId="26" borderId="37" xfId="0" applyFont="1" applyFill="1" applyBorder="1" applyAlignment="1">
      <alignment horizontal="left" vertical="center" wrapText="1"/>
    </xf>
    <xf numFmtId="0" fontId="0" fillId="0" borderId="67" xfId="0" applyBorder="1" applyAlignment="1">
      <alignment vertical="center"/>
    </xf>
    <xf numFmtId="0" fontId="0" fillId="0" borderId="67" xfId="0" applyBorder="1"/>
    <xf numFmtId="0" fontId="64" fillId="26" borderId="37" xfId="0" applyFont="1" applyFill="1" applyBorder="1" applyAlignment="1">
      <alignment vertical="center"/>
    </xf>
    <xf numFmtId="0" fontId="64" fillId="26" borderId="37" xfId="0" applyFont="1" applyFill="1" applyBorder="1" applyAlignment="1">
      <alignment horizontal="center" vertical="center"/>
    </xf>
    <xf numFmtId="10" fontId="47" fillId="0" borderId="37" xfId="1" applyNumberFormat="1" applyFont="1" applyBorder="1" applyAlignment="1">
      <alignment horizontal="center" vertical="center"/>
    </xf>
    <xf numFmtId="0" fontId="51" fillId="17" borderId="37" xfId="0" applyFont="1" applyFill="1" applyBorder="1" applyAlignment="1">
      <alignment horizontal="center" vertical="center" wrapText="1"/>
    </xf>
    <xf numFmtId="0" fontId="51" fillId="15" borderId="37" xfId="0" applyFont="1" applyFill="1" applyBorder="1" applyAlignment="1">
      <alignment horizontal="center" vertical="center" wrapText="1"/>
    </xf>
    <xf numFmtId="0" fontId="51" fillId="9" borderId="37" xfId="0" applyFont="1" applyFill="1" applyBorder="1" applyAlignment="1">
      <alignment horizontal="center" vertical="center" wrapText="1"/>
    </xf>
    <xf numFmtId="0" fontId="51" fillId="10" borderId="37" xfId="0" applyFont="1" applyFill="1" applyBorder="1" applyAlignment="1">
      <alignment horizontal="center" vertical="center" wrapText="1"/>
    </xf>
    <xf numFmtId="0" fontId="39" fillId="3" borderId="5" xfId="0" applyFont="1" applyFill="1" applyBorder="1" applyAlignment="1">
      <alignment horizontal="center" vertical="center" wrapText="1" readingOrder="1"/>
    </xf>
    <xf numFmtId="0" fontId="58" fillId="0" borderId="121" xfId="0" applyFont="1" applyBorder="1" applyAlignment="1">
      <alignment horizontal="center" vertical="center" wrapText="1"/>
    </xf>
    <xf numFmtId="0" fontId="40" fillId="3" borderId="33" xfId="0" applyFont="1" applyFill="1" applyBorder="1" applyAlignment="1">
      <alignment horizontal="center" vertical="center" wrapText="1" readingOrder="1"/>
    </xf>
    <xf numFmtId="0" fontId="5" fillId="15" borderId="0" xfId="0" applyFont="1" applyFill="1" applyAlignment="1">
      <alignment horizontal="center" vertical="center"/>
    </xf>
    <xf numFmtId="0" fontId="39" fillId="3" borderId="135" xfId="0" applyFont="1" applyFill="1" applyBorder="1" applyAlignment="1">
      <alignment horizontal="center" vertical="center" wrapText="1" readingOrder="1"/>
    </xf>
    <xf numFmtId="0" fontId="38" fillId="3" borderId="136" xfId="0" applyFont="1" applyFill="1" applyBorder="1" applyAlignment="1">
      <alignment horizontal="center" vertical="center" wrapText="1"/>
    </xf>
    <xf numFmtId="0" fontId="1" fillId="0" borderId="136" xfId="0" applyFont="1" applyBorder="1" applyAlignment="1">
      <alignment horizontal="center" vertical="center" wrapText="1"/>
    </xf>
    <xf numFmtId="0" fontId="39" fillId="3" borderId="2" xfId="0" applyFont="1" applyFill="1" applyBorder="1" applyAlignment="1">
      <alignment horizontal="center" vertical="center" wrapText="1" readingOrder="1"/>
    </xf>
    <xf numFmtId="0" fontId="1" fillId="3" borderId="2" xfId="0" applyFont="1" applyFill="1" applyBorder="1"/>
    <xf numFmtId="0" fontId="1" fillId="3" borderId="2" xfId="0" applyFont="1" applyFill="1" applyBorder="1" applyAlignment="1">
      <alignment horizontal="center"/>
    </xf>
    <xf numFmtId="0" fontId="3" fillId="0" borderId="37" xfId="0" applyFont="1" applyBorder="1" applyAlignment="1">
      <alignment vertical="center"/>
    </xf>
    <xf numFmtId="1" fontId="65" fillId="0" borderId="129" xfId="0" applyNumberFormat="1" applyFont="1" applyBorder="1" applyAlignment="1">
      <alignment horizontal="center" vertical="center"/>
    </xf>
    <xf numFmtId="1" fontId="61" fillId="0" borderId="121" xfId="0" applyNumberFormat="1" applyFont="1" applyBorder="1" applyAlignment="1">
      <alignment horizontal="center" vertical="center"/>
    </xf>
    <xf numFmtId="0" fontId="65" fillId="0" borderId="129" xfId="0" applyFont="1" applyBorder="1" applyAlignment="1">
      <alignment vertical="center" wrapText="1"/>
    </xf>
    <xf numFmtId="0" fontId="65" fillId="0" borderId="129" xfId="0" applyFont="1" applyBorder="1" applyAlignment="1">
      <alignment horizontal="justify" vertical="center" wrapText="1"/>
    </xf>
    <xf numFmtId="0" fontId="59" fillId="0" borderId="133" xfId="0" applyFont="1" applyBorder="1" applyAlignment="1">
      <alignment horizontal="center" vertical="center"/>
    </xf>
    <xf numFmtId="0" fontId="66" fillId="0" borderId="0" xfId="0" applyFont="1"/>
    <xf numFmtId="0" fontId="61" fillId="0" borderId="121" xfId="0" applyFont="1" applyBorder="1" applyAlignment="1">
      <alignment horizontal="center" vertical="center"/>
    </xf>
    <xf numFmtId="0" fontId="62" fillId="0" borderId="121" xfId="0" applyFont="1" applyBorder="1" applyAlignment="1">
      <alignment horizontal="justify" vertical="center" wrapText="1"/>
    </xf>
    <xf numFmtId="0" fontId="67" fillId="0" borderId="0" xfId="0" applyFont="1"/>
    <xf numFmtId="0" fontId="1" fillId="0" borderId="53" xfId="0" applyFont="1" applyBorder="1" applyAlignment="1">
      <alignment horizontal="center" vertical="center"/>
    </xf>
    <xf numFmtId="0" fontId="1" fillId="0" borderId="52" xfId="0" applyFont="1" applyBorder="1" applyAlignment="1">
      <alignment horizontal="center" vertical="center"/>
    </xf>
    <xf numFmtId="0" fontId="1" fillId="0" borderId="52" xfId="0" applyFont="1" applyBorder="1"/>
    <xf numFmtId="0" fontId="1" fillId="0" borderId="52" xfId="0" applyFont="1" applyBorder="1" applyAlignment="1">
      <alignment horizont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79" xfId="0" applyFont="1" applyBorder="1" applyAlignment="1">
      <alignment horizontal="center" vertical="center"/>
    </xf>
    <xf numFmtId="0" fontId="1" fillId="0" borderId="79" xfId="0" applyFont="1" applyBorder="1"/>
    <xf numFmtId="0" fontId="1" fillId="0" borderId="79" xfId="0" applyFont="1" applyBorder="1" applyAlignment="1">
      <alignment horizontal="center"/>
    </xf>
    <xf numFmtId="0" fontId="6" fillId="15" borderId="0" xfId="0" applyFont="1" applyFill="1" applyAlignment="1">
      <alignment horizontal="center" vertical="center"/>
    </xf>
    <xf numFmtId="0" fontId="49" fillId="27" borderId="37" xfId="5" applyFont="1" applyFill="1" applyBorder="1" applyAlignment="1">
      <alignment horizontal="center" vertical="center" wrapText="1"/>
    </xf>
    <xf numFmtId="0" fontId="68" fillId="3" borderId="0" xfId="6" applyFill="1"/>
    <xf numFmtId="0" fontId="49" fillId="27" borderId="37" xfId="5" applyFont="1" applyFill="1" applyBorder="1" applyAlignment="1">
      <alignment horizontal="center" vertical="center"/>
    </xf>
    <xf numFmtId="168" fontId="26" fillId="3" borderId="37" xfId="5" applyNumberFormat="1" applyFont="1" applyFill="1" applyBorder="1" applyAlignment="1">
      <alignment horizontal="center" vertical="center" wrapText="1"/>
    </xf>
    <xf numFmtId="168" fontId="5" fillId="0" borderId="37" xfId="5" applyNumberFormat="1" applyFont="1" applyBorder="1" applyAlignment="1">
      <alignment horizontal="left" vertical="center" wrapText="1"/>
    </xf>
    <xf numFmtId="168" fontId="26" fillId="0" borderId="37" xfId="5" applyNumberFormat="1" applyFont="1" applyBorder="1" applyAlignment="1">
      <alignment horizontal="center" vertical="center" wrapText="1"/>
    </xf>
    <xf numFmtId="168" fontId="26" fillId="0" borderId="37" xfId="5" applyNumberFormat="1" applyFont="1" applyBorder="1" applyAlignment="1">
      <alignment horizontal="left" vertical="center" wrapText="1"/>
    </xf>
    <xf numFmtId="14" fontId="1" fillId="0" borderId="6" xfId="0" applyNumberFormat="1" applyFont="1" applyBorder="1" applyAlignment="1">
      <alignment horizontal="center" vertical="center" wrapText="1"/>
    </xf>
    <xf numFmtId="14" fontId="1" fillId="0" borderId="6" xfId="0" applyNumberFormat="1" applyFont="1" applyBorder="1" applyAlignment="1">
      <alignment horizontal="left" vertical="center" wrapText="1"/>
    </xf>
    <xf numFmtId="0" fontId="1" fillId="0" borderId="2" xfId="0" applyFont="1" applyBorder="1" applyAlignment="1">
      <alignment vertical="center"/>
    </xf>
    <xf numFmtId="0" fontId="1" fillId="0" borderId="2" xfId="0" applyFont="1" applyBorder="1"/>
    <xf numFmtId="0" fontId="1" fillId="0" borderId="145" xfId="0" applyFont="1" applyBorder="1" applyAlignment="1">
      <alignment horizontal="justify" vertical="top" wrapText="1"/>
    </xf>
    <xf numFmtId="0" fontId="1" fillId="0" borderId="4" xfId="0" applyFont="1" applyBorder="1" applyAlignment="1">
      <alignment horizontal="justify" vertical="top" wrapText="1"/>
    </xf>
    <xf numFmtId="0" fontId="1" fillId="0" borderId="37" xfId="0" applyFont="1" applyBorder="1" applyAlignment="1">
      <alignment horizontal="justify" vertical="center" wrapText="1"/>
    </xf>
    <xf numFmtId="0" fontId="1" fillId="0" borderId="6" xfId="0" applyFont="1" applyBorder="1" applyAlignment="1">
      <alignment horizontal="justify" vertical="center" wrapText="1"/>
    </xf>
    <xf numFmtId="0" fontId="1" fillId="0" borderId="3" xfId="0" applyFont="1" applyBorder="1" applyAlignment="1">
      <alignment horizontal="justify" vertical="center" wrapText="1"/>
    </xf>
    <xf numFmtId="0" fontId="1" fillId="0" borderId="145" xfId="0" applyFont="1" applyBorder="1" applyAlignment="1">
      <alignment horizontal="justify" vertical="center" wrapText="1"/>
    </xf>
    <xf numFmtId="0" fontId="1" fillId="0" borderId="6" xfId="0" applyFont="1" applyBorder="1" applyAlignment="1">
      <alignment horizontal="justify" vertical="top" wrapText="1"/>
    </xf>
    <xf numFmtId="0" fontId="1" fillId="0" borderId="6" xfId="0" applyFont="1" applyBorder="1" applyAlignment="1">
      <alignment horizontal="justify" vertical="center"/>
    </xf>
    <xf numFmtId="0" fontId="39" fillId="0" borderId="146" xfId="0" applyFont="1" applyBorder="1" applyAlignment="1">
      <alignment horizontal="justify" vertical="center" wrapText="1"/>
    </xf>
    <xf numFmtId="0" fontId="1" fillId="3" borderId="2" xfId="0" applyFont="1" applyFill="1" applyBorder="1" applyAlignment="1">
      <alignment horizontal="justify" vertical="center" wrapText="1"/>
    </xf>
    <xf numFmtId="0" fontId="1" fillId="0" borderId="2" xfId="0" applyFont="1" applyBorder="1" applyAlignment="1">
      <alignment horizontal="justify" vertical="center"/>
    </xf>
    <xf numFmtId="0" fontId="1" fillId="0" borderId="145" xfId="0" applyFont="1" applyBorder="1" applyAlignment="1">
      <alignment vertical="top" wrapText="1"/>
    </xf>
    <xf numFmtId="0" fontId="1" fillId="0" borderId="144" xfId="0" applyFont="1" applyBorder="1" applyAlignment="1">
      <alignment horizontal="justify" vertical="top" wrapText="1"/>
    </xf>
    <xf numFmtId="0" fontId="1" fillId="0" borderId="2" xfId="0" applyFont="1" applyBorder="1" applyAlignment="1">
      <alignment horizontal="justify" vertical="top"/>
    </xf>
    <xf numFmtId="0" fontId="1" fillId="0" borderId="2" xfId="0" applyFont="1" applyBorder="1" applyAlignment="1">
      <alignment horizontal="justify" wrapText="1"/>
    </xf>
    <xf numFmtId="0" fontId="1" fillId="0" borderId="147" xfId="0" applyFont="1" applyBorder="1" applyAlignment="1">
      <alignment horizontal="justify" vertical="center" wrapText="1"/>
    </xf>
    <xf numFmtId="0" fontId="38" fillId="0" borderId="145" xfId="0" applyFont="1" applyBorder="1" applyAlignment="1">
      <alignment horizontal="justify" vertical="center" wrapText="1"/>
    </xf>
    <xf numFmtId="0" fontId="1" fillId="0" borderId="2" xfId="0" applyFont="1" applyBorder="1" applyAlignment="1">
      <alignment horizontal="left" vertical="center" wrapText="1"/>
    </xf>
    <xf numFmtId="0" fontId="39" fillId="3" borderId="86" xfId="0" applyFont="1" applyFill="1" applyBorder="1" applyAlignment="1">
      <alignment vertical="center" wrapText="1" readingOrder="1"/>
    </xf>
    <xf numFmtId="0" fontId="40" fillId="3" borderId="86" xfId="0" applyFont="1" applyFill="1" applyBorder="1" applyAlignment="1">
      <alignment vertical="center" wrapText="1" readingOrder="1"/>
    </xf>
    <xf numFmtId="0" fontId="38" fillId="3" borderId="4" xfId="0" applyFont="1" applyFill="1" applyBorder="1" applyAlignment="1">
      <alignment vertical="center" wrapText="1"/>
    </xf>
    <xf numFmtId="0" fontId="1" fillId="0" borderId="4" xfId="0" applyFont="1" applyBorder="1" applyAlignment="1">
      <alignment vertical="center"/>
    </xf>
    <xf numFmtId="14" fontId="1" fillId="0" borderId="2" xfId="0" applyNumberFormat="1" applyFont="1" applyBorder="1" applyAlignment="1">
      <alignment horizontal="center" vertical="center" wrapText="1"/>
    </xf>
    <xf numFmtId="0" fontId="1" fillId="0" borderId="0" xfId="0" applyFont="1" applyAlignment="1">
      <alignment horizontal="justify" vertical="top" wrapText="1"/>
    </xf>
    <xf numFmtId="0" fontId="1" fillId="0" borderId="0" xfId="0" applyFont="1" applyAlignment="1" applyProtection="1">
      <alignment horizontal="justify" vertical="center" wrapText="1"/>
      <protection locked="0"/>
    </xf>
    <xf numFmtId="9" fontId="1" fillId="3" borderId="36" xfId="1" applyFont="1" applyFill="1" applyBorder="1" applyAlignment="1">
      <alignment horizontal="center" vertical="center"/>
    </xf>
    <xf numFmtId="9" fontId="1" fillId="3" borderId="2" xfId="1" applyFont="1" applyFill="1" applyBorder="1" applyAlignment="1">
      <alignment vertical="center" wrapText="1"/>
    </xf>
    <xf numFmtId="0" fontId="1" fillId="0" borderId="5" xfId="0" applyFont="1" applyBorder="1" applyAlignment="1">
      <alignment horizontal="justify" vertical="center" wrapText="1"/>
    </xf>
    <xf numFmtId="0" fontId="38" fillId="0" borderId="0" xfId="0" applyFont="1" applyAlignment="1">
      <alignment horizontal="justify" vertical="center" wrapText="1"/>
    </xf>
    <xf numFmtId="0" fontId="38" fillId="0" borderId="5" xfId="0" applyFont="1" applyBorder="1" applyAlignment="1">
      <alignment horizontal="justify" vertical="center" wrapText="1"/>
    </xf>
    <xf numFmtId="0" fontId="38" fillId="3" borderId="4"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38" fillId="3" borderId="2" xfId="0" applyFont="1" applyFill="1" applyBorder="1" applyAlignment="1">
      <alignment horizontal="justify" vertical="center" wrapText="1"/>
    </xf>
    <xf numFmtId="0" fontId="30" fillId="3" borderId="2" xfId="0" applyFont="1" applyFill="1" applyBorder="1" applyAlignment="1">
      <alignment horizontal="justify" vertical="center" wrapText="1"/>
    </xf>
    <xf numFmtId="0" fontId="38" fillId="0" borderId="2" xfId="0" applyFont="1" applyBorder="1" applyAlignment="1">
      <alignment horizontal="justify" vertical="top" wrapText="1"/>
    </xf>
    <xf numFmtId="0" fontId="30" fillId="0" borderId="4" xfId="0" applyFont="1" applyBorder="1" applyAlignment="1">
      <alignment horizontal="justify" vertical="center" wrapText="1"/>
    </xf>
    <xf numFmtId="0" fontId="30" fillId="3" borderId="4" xfId="0" applyFont="1" applyFill="1" applyBorder="1" applyAlignment="1">
      <alignment horizontal="justify" vertical="center" wrapText="1"/>
    </xf>
    <xf numFmtId="0" fontId="1" fillId="3" borderId="9" xfId="0" applyFont="1" applyFill="1" applyBorder="1"/>
    <xf numFmtId="0" fontId="1" fillId="3" borderId="124" xfId="0" applyFont="1" applyFill="1" applyBorder="1"/>
    <xf numFmtId="0" fontId="1" fillId="3" borderId="3" xfId="0" applyFont="1" applyFill="1" applyBorder="1"/>
    <xf numFmtId="0" fontId="1" fillId="3" borderId="84" xfId="0" applyFont="1" applyFill="1" applyBorder="1"/>
    <xf numFmtId="0" fontId="1" fillId="3" borderId="36" xfId="0" applyFont="1" applyFill="1" applyBorder="1"/>
    <xf numFmtId="0" fontId="69" fillId="0" borderId="2" xfId="4" applyFont="1" applyBorder="1" applyAlignment="1">
      <alignment horizontal="justify" vertical="center" wrapText="1"/>
    </xf>
    <xf numFmtId="0" fontId="39" fillId="3" borderId="86" xfId="0" applyFont="1" applyFill="1" applyBorder="1" applyAlignment="1">
      <alignment horizontal="center" vertical="center" wrapText="1" readingOrder="1"/>
    </xf>
    <xf numFmtId="0" fontId="38" fillId="0" borderId="117" xfId="0" applyFont="1" applyBorder="1" applyAlignment="1">
      <alignment horizontal="left" vertical="center" wrapText="1"/>
    </xf>
    <xf numFmtId="0" fontId="58" fillId="0" borderId="121" xfId="0" applyFont="1" applyBorder="1" applyAlignment="1">
      <alignment horizontal="center" vertical="center" textRotation="90" wrapText="1"/>
    </xf>
    <xf numFmtId="0" fontId="52" fillId="0" borderId="121" xfId="0" applyFont="1" applyBorder="1" applyAlignment="1">
      <alignment horizontal="center" vertical="center"/>
    </xf>
    <xf numFmtId="0" fontId="6" fillId="5" borderId="2" xfId="0" applyFont="1" applyFill="1" applyBorder="1" applyAlignment="1">
      <alignment horizontal="center" vertical="center" wrapText="1"/>
    </xf>
    <xf numFmtId="0" fontId="5" fillId="0" borderId="2" xfId="0" applyFont="1" applyBorder="1" applyAlignment="1">
      <alignment horizontal="center" vertical="center"/>
    </xf>
    <xf numFmtId="10" fontId="0" fillId="0" borderId="37" xfId="1" applyNumberFormat="1" applyFont="1" applyFill="1" applyBorder="1" applyAlignment="1">
      <alignment horizontal="center" vertical="center"/>
    </xf>
    <xf numFmtId="0" fontId="60" fillId="0" borderId="115" xfId="0" applyFont="1" applyBorder="1" applyAlignment="1">
      <alignment horizontal="left" vertical="center"/>
    </xf>
    <xf numFmtId="0" fontId="71" fillId="0" borderId="116" xfId="0" applyFont="1" applyBorder="1" applyAlignment="1">
      <alignment horizontal="center" vertical="center"/>
    </xf>
    <xf numFmtId="0" fontId="71" fillId="0" borderId="111" xfId="0" applyFont="1" applyBorder="1" applyAlignment="1">
      <alignment horizontal="center" vertical="center"/>
    </xf>
    <xf numFmtId="0" fontId="71" fillId="0" borderId="112" xfId="0" applyFont="1" applyBorder="1" applyAlignment="1">
      <alignment horizontal="center" vertical="center"/>
    </xf>
    <xf numFmtId="0" fontId="70" fillId="0" borderId="100" xfId="0" applyFont="1" applyBorder="1" applyAlignment="1">
      <alignment horizontal="left" vertical="center" wrapText="1"/>
    </xf>
    <xf numFmtId="10" fontId="71" fillId="0" borderId="91" xfId="1" applyNumberFormat="1" applyFont="1" applyBorder="1" applyAlignment="1">
      <alignment horizontal="center" vertical="center"/>
    </xf>
    <xf numFmtId="0" fontId="5" fillId="3" borderId="5" xfId="0" applyFont="1" applyFill="1" applyBorder="1" applyAlignment="1">
      <alignment horizontal="left" vertical="center" wrapText="1"/>
    </xf>
    <xf numFmtId="0" fontId="5" fillId="0" borderId="145" xfId="0" applyFont="1" applyBorder="1" applyAlignment="1">
      <alignment horizontal="justify" vertical="top" wrapText="1"/>
    </xf>
    <xf numFmtId="0" fontId="1" fillId="3" borderId="145" xfId="0" applyFont="1" applyFill="1" applyBorder="1" applyAlignment="1">
      <alignment vertical="top" wrapText="1"/>
    </xf>
    <xf numFmtId="0" fontId="1" fillId="3" borderId="2" xfId="0" applyFont="1" applyFill="1" applyBorder="1" applyAlignment="1">
      <alignment horizontal="justify" vertical="center"/>
    </xf>
    <xf numFmtId="0" fontId="1" fillId="3" borderId="145" xfId="0" applyFont="1" applyFill="1" applyBorder="1" applyAlignment="1">
      <alignment horizontal="justify" vertical="center" wrapText="1"/>
    </xf>
    <xf numFmtId="0" fontId="1" fillId="3" borderId="6" xfId="0" applyFont="1" applyFill="1" applyBorder="1" applyAlignment="1">
      <alignment horizontal="justify" vertical="top" wrapText="1"/>
    </xf>
    <xf numFmtId="0" fontId="1" fillId="3" borderId="6" xfId="0" applyFont="1" applyFill="1" applyBorder="1" applyAlignment="1">
      <alignment horizontal="justify" vertical="center" wrapText="1"/>
    </xf>
    <xf numFmtId="0" fontId="1" fillId="3" borderId="2" xfId="0" applyFont="1" applyFill="1" applyBorder="1" applyAlignment="1">
      <alignment horizontal="justify" vertical="top" wrapText="1"/>
    </xf>
    <xf numFmtId="0" fontId="26" fillId="3" borderId="2" xfId="0" applyFont="1" applyFill="1" applyBorder="1" applyAlignment="1">
      <alignment horizontal="justify" vertical="center" wrapText="1"/>
    </xf>
    <xf numFmtId="0" fontId="5" fillId="3" borderId="2" xfId="0" applyFont="1" applyFill="1" applyBorder="1" applyAlignment="1">
      <alignment horizontal="justify" vertical="center" wrapText="1"/>
    </xf>
    <xf numFmtId="0" fontId="58" fillId="0" borderId="0" xfId="0" applyFont="1" applyAlignment="1">
      <alignment vertical="center" wrapText="1"/>
    </xf>
    <xf numFmtId="0" fontId="62" fillId="0" borderId="0" xfId="0" applyFont="1" applyAlignment="1">
      <alignment horizontal="justify" vertical="center" wrapText="1"/>
    </xf>
    <xf numFmtId="0" fontId="61" fillId="0" borderId="0" xfId="0" applyFont="1" applyAlignment="1">
      <alignment horizontal="justify" vertical="center" wrapText="1"/>
    </xf>
    <xf numFmtId="0" fontId="60" fillId="0" borderId="0" xfId="0" applyFont="1" applyAlignment="1">
      <alignment horizontal="center" vertical="center"/>
    </xf>
    <xf numFmtId="0" fontId="1" fillId="3" borderId="5" xfId="0" applyFont="1" applyFill="1" applyBorder="1" applyAlignment="1">
      <alignment horizontal="center" vertical="center"/>
    </xf>
    <xf numFmtId="0" fontId="1" fillId="0" borderId="4" xfId="0" applyFont="1" applyBorder="1" applyAlignment="1">
      <alignment vertical="center" wrapText="1"/>
    </xf>
    <xf numFmtId="0" fontId="38" fillId="0" borderId="4" xfId="0" applyFont="1" applyBorder="1" applyAlignment="1">
      <alignment vertical="center" wrapText="1"/>
    </xf>
    <xf numFmtId="0" fontId="38" fillId="3" borderId="1" xfId="0" applyFont="1" applyFill="1" applyBorder="1" applyAlignment="1">
      <alignment horizontal="center" vertical="center" wrapText="1" readingOrder="1"/>
    </xf>
    <xf numFmtId="0" fontId="1" fillId="3" borderId="4" xfId="0" applyFont="1" applyFill="1" applyBorder="1" applyAlignment="1">
      <alignment vertical="center" wrapText="1"/>
    </xf>
    <xf numFmtId="0" fontId="39" fillId="3" borderId="4" xfId="0" applyFont="1" applyFill="1" applyBorder="1" applyAlignment="1">
      <alignment vertical="center" wrapText="1" readingOrder="1"/>
    </xf>
    <xf numFmtId="0" fontId="74" fillId="3" borderId="2" xfId="0" applyFont="1" applyFill="1" applyBorder="1" applyAlignment="1">
      <alignment horizontal="justify" vertical="center" wrapText="1"/>
    </xf>
    <xf numFmtId="0" fontId="75" fillId="0" borderId="2" xfId="0" applyFont="1" applyBorder="1" applyAlignment="1">
      <alignment horizontal="justify" vertical="center" wrapText="1"/>
    </xf>
    <xf numFmtId="0" fontId="1" fillId="3" borderId="5" xfId="0" applyFont="1" applyFill="1" applyBorder="1" applyAlignment="1">
      <alignment horizontal="justify" vertical="center" wrapText="1"/>
    </xf>
    <xf numFmtId="0" fontId="1" fillId="0" borderId="5" xfId="0" applyFont="1" applyBorder="1" applyAlignment="1">
      <alignment horizontal="center" vertical="center" wrapText="1"/>
    </xf>
    <xf numFmtId="0" fontId="5" fillId="0" borderId="4" xfId="0" applyFont="1" applyBorder="1" applyAlignment="1">
      <alignment horizontal="justify" vertical="center" wrapText="1"/>
    </xf>
    <xf numFmtId="0" fontId="1" fillId="28" borderId="2" xfId="0" applyFont="1" applyFill="1" applyBorder="1" applyAlignment="1">
      <alignment horizontal="justify" vertical="center" wrapText="1"/>
    </xf>
    <xf numFmtId="0" fontId="38" fillId="28" borderId="2" xfId="0" applyFont="1" applyFill="1" applyBorder="1" applyAlignment="1">
      <alignment horizontal="justify" vertical="center" wrapText="1"/>
    </xf>
    <xf numFmtId="0" fontId="5" fillId="28" borderId="4" xfId="0" applyFont="1" applyFill="1" applyBorder="1" applyAlignment="1">
      <alignment horizontal="center" vertical="center" textRotation="90"/>
    </xf>
    <xf numFmtId="0" fontId="38" fillId="3" borderId="4" xfId="0" applyFont="1" applyFill="1" applyBorder="1" applyAlignment="1" applyProtection="1">
      <alignment horizontal="justify" vertical="center" wrapText="1"/>
      <protection locked="0"/>
    </xf>
    <xf numFmtId="0" fontId="1" fillId="3" borderId="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justify" vertical="center" wrapText="1"/>
      <protection locked="0"/>
    </xf>
    <xf numFmtId="0" fontId="38" fillId="0" borderId="2" xfId="0" applyFont="1" applyBorder="1" applyAlignment="1" applyProtection="1">
      <alignment horizontal="justify" vertical="center" wrapText="1"/>
      <protection locked="0"/>
    </xf>
    <xf numFmtId="0" fontId="1" fillId="0" borderId="4" xfId="0" applyFont="1" applyBorder="1" applyAlignment="1" applyProtection="1">
      <alignment horizontal="justify" vertical="center" wrapText="1"/>
      <protection locked="0"/>
    </xf>
    <xf numFmtId="0" fontId="38" fillId="0" borderId="4" xfId="0" applyFont="1" applyBorder="1" applyAlignment="1" applyProtection="1">
      <alignment horizontal="justify" vertical="center" wrapText="1"/>
      <protection locked="0"/>
    </xf>
    <xf numFmtId="0" fontId="1" fillId="26" borderId="2" xfId="0" applyFont="1" applyFill="1" applyBorder="1" applyAlignment="1">
      <alignment horizontal="justify" vertical="center" wrapText="1"/>
    </xf>
    <xf numFmtId="15" fontId="5" fillId="2" borderId="2" xfId="0" applyNumberFormat="1" applyFont="1" applyFill="1" applyBorder="1" applyAlignment="1">
      <alignment horizontal="center" vertical="center" wrapText="1"/>
    </xf>
    <xf numFmtId="0" fontId="1" fillId="2" borderId="2" xfId="0" applyFont="1" applyFill="1" applyBorder="1" applyAlignment="1">
      <alignment horizontal="left" vertical="center" wrapText="1"/>
    </xf>
    <xf numFmtId="0" fontId="1" fillId="2" borderId="2" xfId="0" applyFont="1" applyFill="1" applyBorder="1" applyAlignment="1">
      <alignment horizontal="justify" vertical="center" wrapText="1"/>
    </xf>
    <xf numFmtId="0" fontId="6" fillId="3" borderId="2" xfId="0" applyFont="1" applyFill="1" applyBorder="1" applyAlignment="1">
      <alignment horizontal="center" vertical="center" wrapText="1"/>
    </xf>
    <xf numFmtId="9" fontId="1" fillId="0" borderId="4" xfId="1" applyFont="1" applyBorder="1" applyAlignment="1">
      <alignment horizontal="center" vertical="center" wrapText="1"/>
    </xf>
    <xf numFmtId="0" fontId="1" fillId="0" borderId="10" xfId="0" applyFont="1" applyBorder="1" applyAlignment="1">
      <alignment horizontal="justify" vertical="center" wrapText="1"/>
    </xf>
    <xf numFmtId="0" fontId="5" fillId="0" borderId="2" xfId="0" applyFont="1" applyBorder="1" applyAlignment="1">
      <alignment horizontal="left" vertical="center" wrapText="1"/>
    </xf>
    <xf numFmtId="0" fontId="1" fillId="0" borderId="35" xfId="0" applyFont="1" applyBorder="1" applyAlignment="1">
      <alignment horizontal="justify" vertical="center" wrapText="1"/>
    </xf>
    <xf numFmtId="0" fontId="1" fillId="0" borderId="8" xfId="0" applyFont="1" applyBorder="1" applyAlignment="1">
      <alignment horizontal="center" vertical="center"/>
    </xf>
    <xf numFmtId="10" fontId="0" fillId="0" borderId="0" xfId="1" applyNumberFormat="1" applyFont="1" applyBorder="1" applyAlignment="1">
      <alignment horizontal="center" vertical="center"/>
    </xf>
    <xf numFmtId="10" fontId="0" fillId="0" borderId="0" xfId="1" applyNumberFormat="1" applyFont="1" applyFill="1" applyBorder="1" applyAlignment="1">
      <alignment horizontal="center" vertical="center"/>
    </xf>
    <xf numFmtId="10" fontId="47" fillId="0" borderId="0" xfId="1" applyNumberFormat="1" applyFont="1" applyBorder="1" applyAlignment="1">
      <alignment horizontal="center" vertical="center"/>
    </xf>
    <xf numFmtId="0" fontId="1" fillId="3" borderId="4" xfId="0" applyFont="1" applyFill="1" applyBorder="1" applyAlignment="1" applyProtection="1">
      <alignment horizontal="justify" vertical="top" wrapText="1"/>
      <protection locked="0"/>
    </xf>
    <xf numFmtId="0" fontId="0" fillId="0" borderId="0" xfId="0" applyAlignment="1">
      <alignment horizontal="justify" vertical="top" wrapText="1"/>
    </xf>
    <xf numFmtId="0" fontId="35" fillId="0" borderId="0" xfId="0" applyFont="1" applyAlignment="1">
      <alignment horizontal="center" vertical="center"/>
    </xf>
    <xf numFmtId="9" fontId="1" fillId="0" borderId="0" xfId="0" applyNumberFormat="1" applyFont="1" applyAlignment="1">
      <alignment horizontal="center" vertical="center"/>
    </xf>
    <xf numFmtId="0" fontId="15" fillId="0" borderId="39" xfId="0" applyFont="1" applyBorder="1" applyAlignment="1">
      <alignment horizontal="center" vertical="center"/>
    </xf>
    <xf numFmtId="9" fontId="0" fillId="0" borderId="42" xfId="1" applyFont="1" applyBorder="1" applyAlignment="1" applyProtection="1">
      <alignment horizontal="center" vertical="center"/>
      <protection hidden="1"/>
    </xf>
    <xf numFmtId="0" fontId="1" fillId="0" borderId="47" xfId="0" applyFont="1" applyBorder="1" applyAlignment="1">
      <alignment horizontal="center" vertical="top" wrapText="1"/>
    </xf>
    <xf numFmtId="0" fontId="0" fillId="0" borderId="47" xfId="0" applyBorder="1" applyAlignment="1">
      <alignment horizontal="center" vertical="center"/>
    </xf>
    <xf numFmtId="9" fontId="0" fillId="0" borderId="48" xfId="1" applyFont="1" applyBorder="1" applyAlignment="1" applyProtection="1">
      <alignment horizontal="center" vertical="center"/>
      <protection hidden="1"/>
    </xf>
    <xf numFmtId="9" fontId="0" fillId="0" borderId="40" xfId="1" applyFont="1" applyBorder="1" applyAlignment="1" applyProtection="1">
      <alignment horizontal="center" vertical="center"/>
      <protection hidden="1"/>
    </xf>
    <xf numFmtId="9" fontId="0" fillId="0" borderId="45" xfId="1" applyFont="1" applyBorder="1" applyAlignment="1" applyProtection="1">
      <alignment horizontal="center" vertical="center"/>
      <protection hidden="1"/>
    </xf>
    <xf numFmtId="0" fontId="34" fillId="0" borderId="47" xfId="0" applyFont="1" applyBorder="1" applyAlignment="1">
      <alignment horizontal="center" vertical="center"/>
    </xf>
    <xf numFmtId="0" fontId="0" fillId="0" borderId="48" xfId="0" applyBorder="1"/>
    <xf numFmtId="0" fontId="34" fillId="0" borderId="79" xfId="0" applyFont="1" applyBorder="1" applyAlignment="1">
      <alignment horizontal="center" vertical="center"/>
    </xf>
    <xf numFmtId="0" fontId="0" fillId="0" borderId="47" xfId="0" applyBorder="1" applyAlignment="1">
      <alignment horizontal="center"/>
    </xf>
    <xf numFmtId="0" fontId="15" fillId="0" borderId="39" xfId="0" applyFont="1" applyBorder="1" applyAlignment="1">
      <alignment horizontal="center"/>
    </xf>
    <xf numFmtId="0" fontId="15" fillId="0" borderId="44" xfId="0" applyFont="1" applyBorder="1" applyAlignment="1">
      <alignment horizontal="center"/>
    </xf>
    <xf numFmtId="0" fontId="0" fillId="0" borderId="39" xfId="0" applyBorder="1" applyAlignment="1">
      <alignment horizontal="center"/>
    </xf>
    <xf numFmtId="0" fontId="1" fillId="0" borderId="153" xfId="0" applyFont="1" applyBorder="1" applyAlignment="1">
      <alignment horizontal="center" vertical="center" wrapText="1"/>
    </xf>
    <xf numFmtId="0" fontId="0" fillId="0" borderId="153" xfId="0" applyBorder="1" applyAlignment="1">
      <alignment horizontal="center"/>
    </xf>
    <xf numFmtId="0" fontId="0" fillId="0" borderId="154" xfId="0" applyBorder="1"/>
    <xf numFmtId="0" fontId="0" fillId="0" borderId="44" xfId="0" applyBorder="1" applyAlignment="1">
      <alignment horizontal="center"/>
    </xf>
    <xf numFmtId="0" fontId="0" fillId="0" borderId="45" xfId="0" applyBorder="1"/>
    <xf numFmtId="0" fontId="0" fillId="0" borderId="80" xfId="0" applyBorder="1" applyAlignment="1">
      <alignment horizontal="center"/>
    </xf>
    <xf numFmtId="0" fontId="0" fillId="0" borderId="82" xfId="0" applyBorder="1"/>
    <xf numFmtId="9" fontId="1" fillId="0" borderId="82" xfId="0" applyNumberFormat="1" applyFont="1" applyBorder="1" applyAlignment="1">
      <alignment horizontal="center" vertical="center"/>
    </xf>
    <xf numFmtId="0" fontId="15" fillId="0" borderId="55" xfId="0" applyFont="1" applyBorder="1" applyAlignment="1">
      <alignment horizontal="center"/>
    </xf>
    <xf numFmtId="9" fontId="0" fillId="0" borderId="56" xfId="1" applyFont="1" applyBorder="1" applyAlignment="1" applyProtection="1">
      <alignment horizontal="center" vertical="center"/>
      <protection hidden="1"/>
    </xf>
    <xf numFmtId="0" fontId="35" fillId="0" borderId="157" xfId="0" applyFont="1" applyBorder="1" applyAlignment="1">
      <alignment horizontal="center" vertical="center"/>
    </xf>
    <xf numFmtId="0" fontId="0" fillId="0" borderId="153" xfId="0" applyBorder="1" applyAlignment="1">
      <alignment horizontal="center" vertical="center"/>
    </xf>
    <xf numFmtId="9" fontId="7" fillId="0" borderId="154" xfId="1" applyFont="1" applyBorder="1" applyAlignment="1">
      <alignment horizontal="center" vertical="center"/>
    </xf>
    <xf numFmtId="0" fontId="1" fillId="0" borderId="39" xfId="0" applyFont="1" applyBorder="1" applyAlignment="1">
      <alignment horizontal="justify" vertical="center" wrapText="1"/>
    </xf>
    <xf numFmtId="9" fontId="7" fillId="0" borderId="56" xfId="1" applyFont="1" applyBorder="1" applyAlignment="1">
      <alignment horizontal="center" vertical="center"/>
    </xf>
    <xf numFmtId="9" fontId="7" fillId="0" borderId="48" xfId="1" applyFont="1" applyBorder="1" applyAlignment="1">
      <alignment horizontal="center" vertical="center"/>
    </xf>
    <xf numFmtId="0" fontId="34" fillId="0" borderId="39" xfId="0" applyFont="1" applyBorder="1" applyAlignment="1">
      <alignment horizontal="center" vertical="center"/>
    </xf>
    <xf numFmtId="0" fontId="34" fillId="0" borderId="55" xfId="0" applyFont="1" applyBorder="1" applyAlignment="1">
      <alignment horizontal="center" vertical="center"/>
    </xf>
    <xf numFmtId="0" fontId="34" fillId="0" borderId="44" xfId="0" applyFont="1" applyBorder="1" applyAlignment="1">
      <alignment horizontal="center" vertical="center"/>
    </xf>
    <xf numFmtId="0" fontId="34" fillId="0" borderId="83" xfId="0" applyFont="1" applyBorder="1" applyAlignment="1">
      <alignment horizontal="center" vertical="center"/>
    </xf>
    <xf numFmtId="0" fontId="0" fillId="0" borderId="54" xfId="0" applyBorder="1"/>
    <xf numFmtId="0" fontId="34" fillId="0" borderId="80" xfId="0" applyFont="1" applyBorder="1" applyAlignment="1">
      <alignment horizontal="center" vertical="center"/>
    </xf>
    <xf numFmtId="0" fontId="15" fillId="0" borderId="60" xfId="0" applyFont="1" applyBorder="1" applyAlignment="1">
      <alignment vertical="center"/>
    </xf>
    <xf numFmtId="0" fontId="0" fillId="0" borderId="159" xfId="0" applyBorder="1"/>
    <xf numFmtId="0" fontId="0" fillId="0" borderId="57" xfId="0" applyBorder="1"/>
    <xf numFmtId="0" fontId="0" fillId="0" borderId="153" xfId="0" applyBorder="1"/>
    <xf numFmtId="0" fontId="1" fillId="0" borderId="94" xfId="0" applyFont="1" applyBorder="1" applyAlignment="1">
      <alignment horizontal="center" vertical="center"/>
    </xf>
    <xf numFmtId="0" fontId="49" fillId="0" borderId="94" xfId="0" applyFont="1" applyBorder="1" applyAlignment="1">
      <alignment horizontal="center" vertical="center" wrapText="1"/>
    </xf>
    <xf numFmtId="9" fontId="0" fillId="0" borderId="168" xfId="1" applyFont="1" applyBorder="1" applyAlignment="1" applyProtection="1">
      <alignment horizontal="center" vertical="center"/>
      <protection hidden="1"/>
    </xf>
    <xf numFmtId="9" fontId="0" fillId="0" borderId="169" xfId="1" applyFont="1" applyBorder="1" applyAlignment="1" applyProtection="1">
      <alignment horizontal="center" vertical="center"/>
      <protection hidden="1"/>
    </xf>
    <xf numFmtId="9" fontId="0" fillId="0" borderId="170" xfId="1" applyFont="1" applyBorder="1" applyAlignment="1" applyProtection="1">
      <alignment horizontal="center" vertical="center"/>
      <protection hidden="1"/>
    </xf>
    <xf numFmtId="0" fontId="15" fillId="0" borderId="40" xfId="0" applyFont="1" applyBorder="1" applyAlignment="1">
      <alignment horizontal="center"/>
    </xf>
    <xf numFmtId="0" fontId="0" fillId="0" borderId="42" xfId="0" applyBorder="1" applyAlignment="1">
      <alignment horizontal="center"/>
    </xf>
    <xf numFmtId="0" fontId="15" fillId="0" borderId="45" xfId="0" applyFont="1" applyBorder="1" applyAlignment="1">
      <alignment horizontal="center"/>
    </xf>
    <xf numFmtId="0" fontId="35" fillId="0" borderId="61" xfId="0" applyFont="1" applyBorder="1" applyAlignment="1">
      <alignment horizontal="center" vertical="center"/>
    </xf>
    <xf numFmtId="0" fontId="15" fillId="0" borderId="157" xfId="0" applyFont="1" applyBorder="1" applyAlignment="1">
      <alignment vertical="center"/>
    </xf>
    <xf numFmtId="0" fontId="24" fillId="6" borderId="0" xfId="0" applyFont="1" applyFill="1" applyAlignment="1">
      <alignment horizontal="center" vertical="center" wrapText="1" readingOrder="1"/>
    </xf>
    <xf numFmtId="0" fontId="25" fillId="0" borderId="0" xfId="0" applyFont="1" applyAlignment="1">
      <alignment horizontal="center" vertical="center" wrapText="1"/>
    </xf>
    <xf numFmtId="9" fontId="25" fillId="15" borderId="0" xfId="0" applyNumberFormat="1" applyFont="1" applyFill="1" applyAlignment="1">
      <alignment horizontal="center" vertical="center" wrapText="1"/>
    </xf>
    <xf numFmtId="9" fontId="25" fillId="15" borderId="0" xfId="1" applyFont="1" applyFill="1" applyBorder="1" applyAlignment="1">
      <alignment horizontal="center" vertical="center" wrapText="1"/>
    </xf>
    <xf numFmtId="0" fontId="25" fillId="15" borderId="0" xfId="0" applyFont="1" applyFill="1" applyAlignment="1">
      <alignment horizontal="center" vertical="center" wrapText="1"/>
    </xf>
    <xf numFmtId="0" fontId="5" fillId="0" borderId="47" xfId="0" applyFont="1" applyBorder="1"/>
    <xf numFmtId="0" fontId="5" fillId="0" borderId="47" xfId="0" applyFont="1" applyBorder="1" applyAlignment="1">
      <alignment horizontal="justify" vertical="center" wrapText="1"/>
    </xf>
    <xf numFmtId="9" fontId="76" fillId="3" borderId="63" xfId="1" applyFont="1" applyFill="1" applyBorder="1" applyAlignment="1">
      <alignment horizontal="center" vertical="center" wrapText="1"/>
    </xf>
    <xf numFmtId="9" fontId="76" fillId="3" borderId="64" xfId="1" applyFont="1" applyFill="1" applyBorder="1" applyAlignment="1">
      <alignment horizontal="center" vertical="center" wrapText="1"/>
    </xf>
    <xf numFmtId="0" fontId="24" fillId="6" borderId="155" xfId="0" applyFont="1" applyFill="1" applyBorder="1" applyAlignment="1">
      <alignment horizontal="center" vertical="center" wrapText="1" readingOrder="1"/>
    </xf>
    <xf numFmtId="9" fontId="76" fillId="3" borderId="176" xfId="1" applyFont="1" applyFill="1" applyBorder="1" applyAlignment="1">
      <alignment horizontal="center" vertical="center" wrapText="1"/>
    </xf>
    <xf numFmtId="9" fontId="76" fillId="3" borderId="177" xfId="1" applyFont="1" applyFill="1" applyBorder="1" applyAlignment="1">
      <alignment horizontal="center" vertical="center" wrapText="1"/>
    </xf>
    <xf numFmtId="9" fontId="76" fillId="3" borderId="168" xfId="1" applyFont="1" applyFill="1" applyBorder="1" applyAlignment="1">
      <alignment horizontal="center" vertical="center" wrapText="1"/>
    </xf>
    <xf numFmtId="9" fontId="25" fillId="3" borderId="169" xfId="1" applyFont="1" applyFill="1" applyBorder="1" applyAlignment="1">
      <alignment horizontal="center" vertical="center" wrapText="1"/>
    </xf>
    <xf numFmtId="9" fontId="26" fillId="0" borderId="37" xfId="0" applyNumberFormat="1" applyFont="1" applyBorder="1" applyAlignment="1">
      <alignment horizontal="center" vertical="center" wrapText="1"/>
    </xf>
    <xf numFmtId="9" fontId="26" fillId="0" borderId="42" xfId="0" applyNumberFormat="1" applyFont="1" applyBorder="1" applyAlignment="1">
      <alignment horizontal="center" vertical="center" wrapText="1"/>
    </xf>
    <xf numFmtId="0" fontId="13" fillId="0" borderId="1" xfId="0" applyFont="1" applyBorder="1" applyAlignment="1">
      <alignment horizontal="justify" vertical="top" wrapText="1" readingOrder="1"/>
    </xf>
    <xf numFmtId="0" fontId="13" fillId="0" borderId="12" xfId="0" applyFont="1" applyBorder="1" applyAlignment="1">
      <alignment horizontal="justify" vertical="top" wrapText="1" readingOrder="1"/>
    </xf>
    <xf numFmtId="44" fontId="0" fillId="0" borderId="0" xfId="208" applyFont="1"/>
    <xf numFmtId="44" fontId="0" fillId="0" borderId="0" xfId="0" applyNumberFormat="1"/>
    <xf numFmtId="0" fontId="8" fillId="26" borderId="37" xfId="0" applyFont="1" applyFill="1" applyBorder="1" applyAlignment="1">
      <alignment horizontal="right" vertical="center" wrapText="1"/>
    </xf>
    <xf numFmtId="0" fontId="71" fillId="17" borderId="118" xfId="0" applyFont="1" applyFill="1" applyBorder="1" applyAlignment="1">
      <alignment horizontal="center" vertical="center" wrapText="1"/>
    </xf>
    <xf numFmtId="0" fontId="71" fillId="15" borderId="119" xfId="0" applyFont="1" applyFill="1" applyBorder="1" applyAlignment="1">
      <alignment horizontal="center" vertical="center" wrapText="1"/>
    </xf>
    <xf numFmtId="0" fontId="71" fillId="9" borderId="119" xfId="0" applyFont="1" applyFill="1" applyBorder="1" applyAlignment="1">
      <alignment horizontal="center" vertical="center" wrapText="1"/>
    </xf>
    <xf numFmtId="0" fontId="71" fillId="10" borderId="120" xfId="0" applyFont="1" applyFill="1" applyBorder="1" applyAlignment="1">
      <alignment horizontal="center" vertical="center" wrapText="1"/>
    </xf>
    <xf numFmtId="0" fontId="81" fillId="0" borderId="115" xfId="0" applyFont="1" applyBorder="1" applyAlignment="1">
      <alignment horizontal="center"/>
    </xf>
    <xf numFmtId="0" fontId="0" fillId="0" borderId="115" xfId="0" applyBorder="1" applyAlignment="1">
      <alignment horizontal="center" vertical="center" wrapText="1"/>
    </xf>
    <xf numFmtId="0" fontId="70" fillId="0" borderId="115" xfId="0" applyFont="1" applyBorder="1" applyAlignment="1">
      <alignment horizontal="justify" vertical="center" wrapText="1"/>
    </xf>
    <xf numFmtId="0" fontId="72" fillId="0" borderId="115" xfId="0" applyFont="1" applyBorder="1" applyAlignment="1">
      <alignment horizontal="center" vertical="center"/>
    </xf>
    <xf numFmtId="10" fontId="71" fillId="0" borderId="92" xfId="1" applyNumberFormat="1" applyFont="1" applyBorder="1" applyAlignment="1">
      <alignment horizontal="center" vertical="center"/>
    </xf>
    <xf numFmtId="0" fontId="1" fillId="0" borderId="0" xfId="0" applyFont="1" applyAlignment="1">
      <alignment horizontal="left" vertical="center" wrapText="1"/>
    </xf>
    <xf numFmtId="0" fontId="3" fillId="2" borderId="35"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36" xfId="0" applyFont="1" applyFill="1" applyBorder="1" applyAlignment="1">
      <alignment horizontal="center" vertical="center"/>
    </xf>
    <xf numFmtId="0" fontId="3" fillId="2" borderId="6" xfId="0" applyFont="1" applyFill="1" applyBorder="1" applyAlignment="1">
      <alignment horizontal="left" vertical="center"/>
    </xf>
    <xf numFmtId="0" fontId="3" fillId="2" borderId="7" xfId="0" applyFont="1" applyFill="1" applyBorder="1" applyAlignment="1">
      <alignment horizontal="left" vertical="center"/>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5" fillId="0" borderId="4"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62" fillId="0" borderId="0" xfId="0" applyFont="1" applyAlignment="1">
      <alignment horizontal="center" vertical="center" wrapText="1"/>
    </xf>
    <xf numFmtId="0" fontId="59" fillId="22" borderId="0" xfId="0" applyFont="1" applyFill="1" applyAlignment="1">
      <alignment horizontal="center" vertical="center" wrapText="1"/>
    </xf>
    <xf numFmtId="0" fontId="39" fillId="3" borderId="4" xfId="0" applyFont="1" applyFill="1" applyBorder="1" applyAlignment="1">
      <alignment horizontal="center" vertical="center" wrapText="1" readingOrder="1"/>
    </xf>
    <xf numFmtId="0" fontId="39" fillId="3" borderId="8" xfId="0" applyFont="1" applyFill="1" applyBorder="1" applyAlignment="1">
      <alignment horizontal="center" vertical="center" wrapText="1" readingOrder="1"/>
    </xf>
    <xf numFmtId="0" fontId="39" fillId="3" borderId="5" xfId="0" applyFont="1" applyFill="1" applyBorder="1" applyAlignment="1">
      <alignment horizontal="center" vertical="center" wrapText="1" readingOrder="1"/>
    </xf>
    <xf numFmtId="0" fontId="38" fillId="3" borderId="4" xfId="0" applyFont="1" applyFill="1" applyBorder="1" applyAlignment="1">
      <alignment horizontal="justify" vertical="center" wrapText="1"/>
    </xf>
    <xf numFmtId="0" fontId="38" fillId="3" borderId="8" xfId="0" applyFont="1" applyFill="1" applyBorder="1" applyAlignment="1">
      <alignment horizontal="justify" vertical="center" wrapText="1"/>
    </xf>
    <xf numFmtId="0" fontId="1" fillId="0" borderId="4" xfId="0" applyFont="1" applyBorder="1" applyAlignment="1">
      <alignment horizontal="center" vertical="center" wrapText="1"/>
    </xf>
    <xf numFmtId="0" fontId="1" fillId="0" borderId="8" xfId="0" applyFont="1" applyBorder="1" applyAlignment="1">
      <alignment horizontal="center" vertical="center" wrapText="1"/>
    </xf>
    <xf numFmtId="0" fontId="1" fillId="3" borderId="4" xfId="0" applyFont="1" applyFill="1" applyBorder="1" applyAlignment="1">
      <alignment horizontal="justify" vertical="center" wrapText="1"/>
    </xf>
    <xf numFmtId="0" fontId="1" fillId="3" borderId="8" xfId="0" applyFont="1" applyFill="1" applyBorder="1" applyAlignment="1">
      <alignment horizontal="justify" vertical="center" wrapText="1"/>
    </xf>
    <xf numFmtId="0" fontId="3" fillId="0" borderId="37" xfId="0" applyFont="1" applyBorder="1" applyAlignment="1">
      <alignment horizontal="center" vertical="top" wrapText="1"/>
    </xf>
    <xf numFmtId="0" fontId="39" fillId="3" borderId="86" xfId="0" applyFont="1" applyFill="1" applyBorder="1" applyAlignment="1">
      <alignment horizontal="center" vertical="center" wrapText="1" readingOrder="1"/>
    </xf>
    <xf numFmtId="0" fontId="39" fillId="3" borderId="85" xfId="0" applyFont="1" applyFill="1" applyBorder="1" applyAlignment="1">
      <alignment horizontal="center" vertical="center" wrapText="1" readingOrder="1"/>
    </xf>
    <xf numFmtId="0" fontId="1" fillId="0" borderId="5" xfId="0" applyFont="1" applyBorder="1" applyAlignment="1">
      <alignment horizontal="center" vertical="center" wrapText="1"/>
    </xf>
    <xf numFmtId="9" fontId="1" fillId="3" borderId="4" xfId="1" applyFont="1" applyFill="1" applyBorder="1" applyAlignment="1">
      <alignment horizontal="center" vertical="center" wrapText="1"/>
    </xf>
    <xf numFmtId="9" fontId="1" fillId="3" borderId="5" xfId="1" applyFont="1" applyFill="1" applyBorder="1" applyAlignment="1">
      <alignment horizontal="center" vertical="center" wrapText="1"/>
    </xf>
    <xf numFmtId="0" fontId="1" fillId="0" borderId="8" xfId="0" applyFont="1" applyBorder="1" applyAlignment="1">
      <alignment horizontal="center" vertical="center"/>
    </xf>
    <xf numFmtId="0" fontId="40" fillId="3" borderId="86" xfId="0" applyFont="1" applyFill="1" applyBorder="1" applyAlignment="1">
      <alignment horizontal="center" vertical="center" wrapText="1" readingOrder="1"/>
    </xf>
    <xf numFmtId="0" fontId="40" fillId="3" borderId="85" xfId="0" applyFont="1" applyFill="1" applyBorder="1" applyAlignment="1">
      <alignment horizontal="center" vertical="center" wrapText="1" readingOrder="1"/>
    </xf>
    <xf numFmtId="9" fontId="1" fillId="0" borderId="4" xfId="0" applyNumberFormat="1" applyFont="1" applyBorder="1" applyAlignment="1">
      <alignment horizontal="center" vertical="center" wrapText="1"/>
    </xf>
    <xf numFmtId="9" fontId="1" fillId="0" borderId="8"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0" fontId="40" fillId="3" borderId="8" xfId="0" applyFont="1" applyFill="1" applyBorder="1" applyAlignment="1">
      <alignment horizontal="center" vertical="center" wrapText="1" readingOrder="1"/>
    </xf>
    <xf numFmtId="0" fontId="40" fillId="3" borderId="5" xfId="0" applyFont="1" applyFill="1" applyBorder="1" applyAlignment="1">
      <alignment horizontal="center" vertical="center" wrapText="1" readingOrder="1"/>
    </xf>
    <xf numFmtId="9" fontId="1" fillId="3" borderId="8" xfId="1"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4" xfId="0" applyFont="1" applyFill="1" applyBorder="1" applyAlignment="1">
      <alignment horizontal="center" vertical="center" textRotation="90" wrapText="1"/>
    </xf>
    <xf numFmtId="0" fontId="3" fillId="2" borderId="5" xfId="0" applyFont="1" applyFill="1" applyBorder="1" applyAlignment="1">
      <alignment horizontal="center" vertical="center" textRotation="90" wrapText="1"/>
    </xf>
    <xf numFmtId="0" fontId="3" fillId="2" borderId="9"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35" xfId="0" applyFont="1" applyFill="1" applyBorder="1" applyAlignment="1">
      <alignment horizontal="center" vertical="center" textRotation="90" wrapText="1"/>
    </xf>
    <xf numFmtId="0" fontId="3" fillId="2" borderId="3" xfId="0" applyFont="1" applyFill="1" applyBorder="1" applyAlignment="1">
      <alignment horizontal="center" vertical="center" textRotation="90" wrapText="1"/>
    </xf>
    <xf numFmtId="0" fontId="1" fillId="2" borderId="35" xfId="0" applyFont="1" applyFill="1" applyBorder="1" applyAlignment="1">
      <alignment horizontal="center" vertical="center" textRotation="90" wrapText="1"/>
    </xf>
    <xf numFmtId="0" fontId="1" fillId="2" borderId="3" xfId="0" applyFont="1" applyFill="1" applyBorder="1" applyAlignment="1">
      <alignment horizontal="center" vertical="center" textRotation="90" wrapText="1"/>
    </xf>
    <xf numFmtId="0" fontId="3" fillId="2" borderId="10" xfId="0" applyFont="1" applyFill="1" applyBorder="1" applyAlignment="1">
      <alignment horizontal="center" vertical="center" wrapText="1"/>
    </xf>
    <xf numFmtId="0" fontId="39" fillId="3" borderId="178" xfId="0" applyFont="1" applyFill="1" applyBorder="1" applyAlignment="1">
      <alignment horizontal="center" vertical="center" wrapText="1" readingOrder="1"/>
    </xf>
    <xf numFmtId="0" fontId="3" fillId="2" borderId="2" xfId="0" applyFont="1" applyFill="1" applyBorder="1" applyAlignment="1">
      <alignment horizontal="center" vertical="center" textRotation="90" wrapText="1"/>
    </xf>
    <xf numFmtId="0" fontId="5" fillId="0" borderId="4" xfId="0" applyFont="1" applyBorder="1" applyAlignment="1">
      <alignment horizontal="center" vertical="center" textRotation="90"/>
    </xf>
    <xf numFmtId="0" fontId="5" fillId="0" borderId="5" xfId="0" applyFont="1" applyBorder="1" applyAlignment="1">
      <alignment horizontal="center" vertical="center" textRotation="90"/>
    </xf>
    <xf numFmtId="0" fontId="38" fillId="0" borderId="4" xfId="0" applyFont="1" applyBorder="1" applyAlignment="1">
      <alignment horizontal="justify" vertical="center" wrapText="1"/>
    </xf>
    <xf numFmtId="0" fontId="38" fillId="0" borderId="5" xfId="0" applyFont="1" applyBorder="1" applyAlignment="1">
      <alignment horizontal="justify" vertical="center" wrapText="1"/>
    </xf>
    <xf numFmtId="0" fontId="40" fillId="3" borderId="33" xfId="0" applyFont="1" applyFill="1" applyBorder="1" applyAlignment="1">
      <alignment horizontal="center" vertical="center" wrapText="1" readingOrder="1"/>
    </xf>
    <xf numFmtId="0" fontId="40" fillId="3" borderId="84" xfId="0" applyFont="1" applyFill="1" applyBorder="1" applyAlignment="1">
      <alignment horizontal="center" vertical="center" wrapText="1" readingOrder="1"/>
    </xf>
    <xf numFmtId="0" fontId="40" fillId="3" borderId="148" xfId="0" applyFont="1" applyFill="1" applyBorder="1" applyAlignment="1">
      <alignment horizontal="center" vertical="center" wrapText="1" readingOrder="1"/>
    </xf>
    <xf numFmtId="0" fontId="40" fillId="3" borderId="125" xfId="0" applyFont="1" applyFill="1" applyBorder="1" applyAlignment="1">
      <alignment horizontal="center" vertical="center" wrapText="1" readingOrder="1"/>
    </xf>
    <xf numFmtId="0" fontId="1" fillId="0" borderId="4" xfId="0" applyFont="1" applyBorder="1" applyAlignment="1">
      <alignment horizontal="justify" vertical="center" wrapText="1"/>
    </xf>
    <xf numFmtId="0" fontId="1" fillId="0" borderId="5" xfId="0" applyFont="1" applyBorder="1" applyAlignment="1">
      <alignment horizontal="justify" vertical="center" wrapText="1"/>
    </xf>
    <xf numFmtId="0" fontId="30" fillId="0" borderId="4" xfId="0" applyFont="1" applyBorder="1" applyAlignment="1">
      <alignment horizontal="justify" vertical="center" wrapText="1"/>
    </xf>
    <xf numFmtId="0" fontId="3" fillId="0" borderId="37" xfId="0" applyFont="1" applyBorder="1" applyAlignment="1">
      <alignment horizontal="center" vertical="center"/>
    </xf>
    <xf numFmtId="0" fontId="1" fillId="0" borderId="34" xfId="0" applyFont="1" applyBorder="1" applyAlignment="1">
      <alignment horizontal="center" vertical="center"/>
    </xf>
    <xf numFmtId="0" fontId="1" fillId="0" borderId="36" xfId="0" applyFont="1" applyBorder="1" applyAlignment="1">
      <alignment horizontal="center" vertical="center"/>
    </xf>
    <xf numFmtId="0" fontId="1" fillId="0" borderId="87" xfId="0" applyFont="1" applyBorder="1" applyAlignment="1">
      <alignment horizontal="center" vertical="center"/>
    </xf>
    <xf numFmtId="0" fontId="1" fillId="0" borderId="84" xfId="0" applyFont="1" applyBorder="1" applyAlignment="1">
      <alignment horizontal="center" vertical="center"/>
    </xf>
    <xf numFmtId="0" fontId="6" fillId="2" borderId="2" xfId="0" applyFont="1" applyFill="1" applyBorder="1" applyAlignment="1">
      <alignment horizontal="center" vertical="center"/>
    </xf>
    <xf numFmtId="0" fontId="6" fillId="2" borderId="5"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6" fillId="2" borderId="5" xfId="0" applyFont="1" applyFill="1" applyBorder="1" applyAlignment="1">
      <alignment horizontal="center" vertical="center"/>
    </xf>
    <xf numFmtId="0" fontId="3" fillId="2" borderId="4" xfId="0" applyFont="1" applyFill="1" applyBorder="1" applyAlignment="1">
      <alignment horizontal="center" vertical="center" wrapText="1"/>
    </xf>
    <xf numFmtId="0" fontId="38" fillId="0" borderId="8" xfId="0" applyFont="1" applyBorder="1" applyAlignment="1">
      <alignment horizontal="justify" vertical="center" wrapText="1"/>
    </xf>
    <xf numFmtId="0" fontId="38" fillId="3" borderId="5" xfId="0" applyFont="1" applyFill="1" applyBorder="1" applyAlignment="1">
      <alignment horizontal="justify" vertical="center" wrapText="1"/>
    </xf>
    <xf numFmtId="0" fontId="1" fillId="3" borderId="5" xfId="0" applyFont="1" applyFill="1" applyBorder="1" applyAlignment="1">
      <alignment horizontal="justify" vertical="center" wrapText="1"/>
    </xf>
    <xf numFmtId="0" fontId="3" fillId="2" borderId="4" xfId="0" applyFont="1" applyFill="1" applyBorder="1" applyAlignment="1">
      <alignment horizontal="center" vertical="center" textRotation="90"/>
    </xf>
    <xf numFmtId="0" fontId="3" fillId="2" borderId="5" xfId="0" applyFont="1" applyFill="1" applyBorder="1" applyAlignment="1">
      <alignment horizontal="center" vertical="center" textRotation="90"/>
    </xf>
    <xf numFmtId="0" fontId="1" fillId="0" borderId="52" xfId="0" applyFont="1" applyBorder="1" applyAlignment="1">
      <alignment horizontal="center" vertical="center"/>
    </xf>
    <xf numFmtId="0" fontId="1" fillId="0" borderId="0" xfId="0" applyFont="1" applyAlignment="1">
      <alignment horizontal="center" vertical="center"/>
    </xf>
    <xf numFmtId="0" fontId="67" fillId="0" borderId="149" xfId="0" applyFont="1" applyBorder="1" applyAlignment="1">
      <alignment horizontal="center"/>
    </xf>
    <xf numFmtId="0" fontId="67" fillId="0" borderId="150" xfId="0" applyFont="1" applyBorder="1" applyAlignment="1">
      <alignment horizontal="center"/>
    </xf>
    <xf numFmtId="0" fontId="67" fillId="0" borderId="151" xfId="0" applyFont="1" applyBorder="1" applyAlignment="1">
      <alignment horizontal="center"/>
    </xf>
    <xf numFmtId="0" fontId="3" fillId="2" borderId="84" xfId="0" applyFont="1" applyFill="1" applyBorder="1" applyAlignment="1">
      <alignment horizontal="center" vertical="center"/>
    </xf>
    <xf numFmtId="0" fontId="67" fillId="0" borderId="142" xfId="0" applyFont="1" applyBorder="1" applyAlignment="1">
      <alignment horizontal="center" vertical="center"/>
    </xf>
    <xf numFmtId="0" fontId="67" fillId="0" borderId="143" xfId="0" applyFont="1" applyBorder="1" applyAlignment="1">
      <alignment horizontal="center" vertical="center"/>
    </xf>
    <xf numFmtId="0" fontId="67" fillId="0" borderId="140" xfId="0" applyFont="1" applyBorder="1" applyAlignment="1">
      <alignment horizontal="center" vertical="center"/>
    </xf>
    <xf numFmtId="0" fontId="3" fillId="2" borderId="10" xfId="0" applyFont="1" applyFill="1" applyBorder="1" applyAlignment="1">
      <alignment horizontal="left" vertical="center"/>
    </xf>
    <xf numFmtId="0" fontId="1" fillId="3" borderId="6" xfId="0" applyFont="1" applyFill="1" applyBorder="1" applyAlignment="1">
      <alignment horizontal="left" vertical="center" wrapText="1"/>
    </xf>
    <xf numFmtId="0" fontId="1" fillId="3" borderId="10" xfId="0" applyFont="1" applyFill="1" applyBorder="1" applyAlignment="1">
      <alignment horizontal="left" vertical="center" wrapText="1"/>
    </xf>
    <xf numFmtId="0" fontId="1" fillId="3" borderId="7" xfId="0" applyFont="1" applyFill="1" applyBorder="1" applyAlignment="1">
      <alignment horizontal="left" vertical="center" wrapText="1"/>
    </xf>
    <xf numFmtId="0" fontId="3" fillId="2" borderId="6" xfId="0" applyFont="1" applyFill="1" applyBorder="1" applyAlignment="1">
      <alignment horizontal="center" vertical="center"/>
    </xf>
    <xf numFmtId="0" fontId="3" fillId="2" borderId="10" xfId="0" applyFont="1" applyFill="1" applyBorder="1" applyAlignment="1">
      <alignment horizontal="center" vertical="center"/>
    </xf>
    <xf numFmtId="0" fontId="27" fillId="0" borderId="79" xfId="0" applyFont="1" applyBorder="1" applyAlignment="1">
      <alignment horizontal="center" vertical="center"/>
    </xf>
    <xf numFmtId="0" fontId="67" fillId="3" borderId="140" xfId="0" applyFont="1" applyFill="1" applyBorder="1" applyAlignment="1">
      <alignment horizontal="center" vertical="center"/>
    </xf>
    <xf numFmtId="0" fontId="67" fillId="3" borderId="141" xfId="0" applyFont="1" applyFill="1" applyBorder="1" applyAlignment="1">
      <alignment horizontal="center" vertical="center"/>
    </xf>
    <xf numFmtId="0" fontId="3" fillId="2" borderId="5" xfId="0" applyFont="1" applyFill="1" applyBorder="1" applyAlignment="1">
      <alignment horizontal="center" vertical="center"/>
    </xf>
    <xf numFmtId="0" fontId="5" fillId="0" borderId="4" xfId="0" applyFont="1" applyBorder="1" applyAlignment="1">
      <alignment horizontal="justify" vertical="center" wrapText="1"/>
    </xf>
    <xf numFmtId="0" fontId="5" fillId="0" borderId="5" xfId="0" applyFont="1" applyBorder="1" applyAlignment="1">
      <alignment horizontal="justify" vertical="center" wrapText="1"/>
    </xf>
    <xf numFmtId="0" fontId="42" fillId="16" borderId="4" xfId="0" applyFont="1" applyFill="1" applyBorder="1" applyAlignment="1">
      <alignment horizontal="center" vertical="center" wrapText="1"/>
    </xf>
    <xf numFmtId="0" fontId="42" fillId="16" borderId="5"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8" xfId="0" applyFont="1" applyBorder="1" applyAlignment="1">
      <alignment horizontal="center" vertical="center" wrapText="1"/>
    </xf>
    <xf numFmtId="0" fontId="26" fillId="0" borderId="5" xfId="0" applyFont="1" applyBorder="1" applyAlignment="1">
      <alignment horizontal="center" vertical="center" wrapText="1"/>
    </xf>
    <xf numFmtId="0" fontId="9" fillId="8" borderId="4" xfId="0" applyFont="1" applyFill="1" applyBorder="1" applyAlignment="1">
      <alignment horizontal="center" vertical="center" wrapText="1" readingOrder="1"/>
    </xf>
    <xf numFmtId="0" fontId="9" fillId="8" borderId="8" xfId="0" applyFont="1" applyFill="1" applyBorder="1" applyAlignment="1">
      <alignment horizontal="center" vertical="center" wrapText="1" readingOrder="1"/>
    </xf>
    <xf numFmtId="0" fontId="9" fillId="8" borderId="85" xfId="0" applyFont="1" applyFill="1" applyBorder="1" applyAlignment="1">
      <alignment horizontal="center" vertical="center" wrapText="1" readingOrder="1"/>
    </xf>
    <xf numFmtId="0" fontId="1" fillId="3" borderId="4"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5" xfId="0" applyFont="1" applyFill="1" applyBorder="1" applyAlignment="1">
      <alignment horizontal="center" vertical="center" wrapText="1"/>
    </xf>
    <xf numFmtId="0" fontId="9" fillId="3" borderId="35" xfId="0" applyFont="1" applyFill="1" applyBorder="1" applyAlignment="1">
      <alignment horizontal="center" vertical="center" wrapText="1" readingOrder="1"/>
    </xf>
    <xf numFmtId="0" fontId="9" fillId="3" borderId="9" xfId="0" applyFont="1" applyFill="1" applyBorder="1" applyAlignment="1">
      <alignment horizontal="center" vertical="center" wrapText="1" readingOrder="1"/>
    </xf>
    <xf numFmtId="0" fontId="9" fillId="3" borderId="125" xfId="0" applyFont="1" applyFill="1" applyBorder="1" applyAlignment="1">
      <alignment horizontal="center" vertical="center" wrapText="1" readingOrder="1"/>
    </xf>
    <xf numFmtId="0" fontId="9" fillId="3" borderId="4" xfId="0" applyFont="1" applyFill="1" applyBorder="1" applyAlignment="1">
      <alignment horizontal="center" vertical="center" wrapText="1" readingOrder="1"/>
    </xf>
    <xf numFmtId="0" fontId="9" fillId="3" borderId="8" xfId="0" applyFont="1" applyFill="1" applyBorder="1" applyAlignment="1">
      <alignment horizontal="center" vertical="center" wrapText="1" readingOrder="1"/>
    </xf>
    <xf numFmtId="0" fontId="9" fillId="3" borderId="85" xfId="0" applyFont="1" applyFill="1" applyBorder="1" applyAlignment="1">
      <alignment horizontal="center" vertical="center" wrapText="1" readingOrder="1"/>
    </xf>
    <xf numFmtId="0" fontId="1" fillId="14" borderId="4" xfId="0" applyFont="1" applyFill="1" applyBorder="1" applyAlignment="1">
      <alignment horizontal="center" vertical="center" wrapText="1"/>
    </xf>
    <xf numFmtId="0" fontId="1" fillId="14" borderId="8" xfId="0" applyFont="1" applyFill="1" applyBorder="1" applyAlignment="1">
      <alignment horizontal="center" vertical="center" wrapText="1"/>
    </xf>
    <xf numFmtId="0" fontId="1" fillId="14" borderId="5" xfId="0" applyFont="1" applyFill="1" applyBorder="1" applyAlignment="1">
      <alignment horizontal="center" vertical="center" wrapText="1"/>
    </xf>
    <xf numFmtId="0" fontId="9" fillId="3" borderId="86" xfId="0" applyFont="1" applyFill="1" applyBorder="1" applyAlignment="1">
      <alignment horizontal="center" vertical="center" wrapText="1" readingOrder="1"/>
    </xf>
    <xf numFmtId="0" fontId="1" fillId="15" borderId="4" xfId="0" applyFont="1" applyFill="1" applyBorder="1" applyAlignment="1">
      <alignment horizontal="center" vertical="center" wrapText="1"/>
    </xf>
    <xf numFmtId="0" fontId="1" fillId="15" borderId="8" xfId="0" applyFont="1" applyFill="1" applyBorder="1" applyAlignment="1">
      <alignment horizontal="center" vertical="center" wrapText="1"/>
    </xf>
    <xf numFmtId="0" fontId="1" fillId="15" borderId="5" xfId="0" applyFont="1" applyFill="1" applyBorder="1" applyAlignment="1">
      <alignment horizontal="center" vertical="center" wrapText="1"/>
    </xf>
    <xf numFmtId="0" fontId="3" fillId="2" borderId="34" xfId="0" applyFont="1" applyFill="1" applyBorder="1" applyAlignment="1">
      <alignment horizontal="center" vertical="center" textRotation="90" wrapText="1"/>
    </xf>
    <xf numFmtId="0" fontId="3" fillId="2" borderId="36" xfId="0" applyFont="1" applyFill="1" applyBorder="1" applyAlignment="1">
      <alignment horizontal="center" vertical="center" textRotation="90" wrapText="1"/>
    </xf>
    <xf numFmtId="0" fontId="9" fillId="15" borderId="86" xfId="0" applyFont="1" applyFill="1" applyBorder="1" applyAlignment="1">
      <alignment horizontal="center" vertical="center" wrapText="1" readingOrder="1"/>
    </xf>
    <xf numFmtId="0" fontId="9" fillId="15" borderId="8" xfId="0" applyFont="1" applyFill="1" applyBorder="1" applyAlignment="1">
      <alignment horizontal="center" vertical="center" wrapText="1" readingOrder="1"/>
    </xf>
    <xf numFmtId="0" fontId="9" fillId="15" borderId="85" xfId="0" applyFont="1" applyFill="1" applyBorder="1" applyAlignment="1">
      <alignment horizontal="center" vertical="center" wrapText="1" readingOrder="1"/>
    </xf>
    <xf numFmtId="0" fontId="9" fillId="23" borderId="86" xfId="0" applyFont="1" applyFill="1" applyBorder="1" applyAlignment="1">
      <alignment horizontal="center" vertical="center" wrapText="1" readingOrder="1"/>
    </xf>
    <xf numFmtId="0" fontId="9" fillId="23" borderId="8" xfId="0" applyFont="1" applyFill="1" applyBorder="1" applyAlignment="1">
      <alignment horizontal="center" vertical="center" wrapText="1" readingOrder="1"/>
    </xf>
    <xf numFmtId="0" fontId="1" fillId="0" borderId="0" xfId="0" applyFont="1" applyAlignment="1">
      <alignment horizontal="center"/>
    </xf>
    <xf numFmtId="0" fontId="9" fillId="3" borderId="34" xfId="0" applyFont="1" applyFill="1" applyBorder="1" applyAlignment="1">
      <alignment horizontal="center" vertical="center" wrapText="1" readingOrder="1"/>
    </xf>
    <xf numFmtId="0" fontId="9" fillId="3" borderId="124" xfId="0" applyFont="1" applyFill="1" applyBorder="1" applyAlignment="1">
      <alignment horizontal="center" vertical="center" wrapText="1" readingOrder="1"/>
    </xf>
    <xf numFmtId="0" fontId="9" fillId="3" borderId="126" xfId="0" applyFont="1" applyFill="1" applyBorder="1" applyAlignment="1">
      <alignment horizontal="center" vertical="center" wrapText="1" readingOrder="1"/>
    </xf>
    <xf numFmtId="0" fontId="20" fillId="0" borderId="0" xfId="0" applyFont="1" applyAlignment="1">
      <alignment horizontal="left" wrapText="1" readingOrder="1"/>
    </xf>
    <xf numFmtId="0" fontId="2" fillId="8" borderId="25" xfId="0" applyFont="1" applyFill="1" applyBorder="1" applyAlignment="1">
      <alignment horizontal="center" vertical="center" wrapText="1" readingOrder="1"/>
    </xf>
    <xf numFmtId="0" fontId="2" fillId="8" borderId="20" xfId="0" applyFont="1" applyFill="1" applyBorder="1" applyAlignment="1">
      <alignment horizontal="center" vertical="center" wrapText="1" readingOrder="1"/>
    </xf>
    <xf numFmtId="0" fontId="20" fillId="8" borderId="18" xfId="0" applyFont="1" applyFill="1" applyBorder="1" applyAlignment="1">
      <alignment horizontal="left" wrapText="1" readingOrder="1"/>
    </xf>
    <xf numFmtId="0" fontId="20" fillId="8" borderId="22" xfId="0" applyFont="1" applyFill="1" applyBorder="1" applyAlignment="1">
      <alignment horizontal="left" wrapText="1" readingOrder="1"/>
    </xf>
    <xf numFmtId="0" fontId="20" fillId="15" borderId="18" xfId="0" applyFont="1" applyFill="1" applyBorder="1" applyAlignment="1">
      <alignment horizontal="left" wrapText="1" readingOrder="1"/>
    </xf>
    <xf numFmtId="0" fontId="20" fillId="15" borderId="22" xfId="0" applyFont="1" applyFill="1" applyBorder="1" applyAlignment="1">
      <alignment horizontal="left" wrapText="1" readingOrder="1"/>
    </xf>
    <xf numFmtId="0" fontId="20" fillId="13" borderId="18" xfId="0" applyFont="1" applyFill="1" applyBorder="1" applyAlignment="1">
      <alignment horizontal="left" wrapText="1" readingOrder="1"/>
    </xf>
    <xf numFmtId="0" fontId="20" fillId="13" borderId="22" xfId="0" applyFont="1" applyFill="1" applyBorder="1" applyAlignment="1">
      <alignment horizontal="left" wrapText="1" readingOrder="1"/>
    </xf>
    <xf numFmtId="0" fontId="20" fillId="14" borderId="18" xfId="0" applyFont="1" applyFill="1" applyBorder="1" applyAlignment="1">
      <alignment horizontal="left" wrapText="1" readingOrder="1"/>
    </xf>
    <xf numFmtId="0" fontId="20" fillId="14" borderId="22" xfId="0" applyFont="1" applyFill="1" applyBorder="1" applyAlignment="1">
      <alignment horizontal="left" wrapText="1" readingOrder="1"/>
    </xf>
    <xf numFmtId="0" fontId="20" fillId="0" borderId="26" xfId="0" applyFont="1" applyBorder="1" applyAlignment="1">
      <alignment horizontal="left" wrapText="1" readingOrder="1"/>
    </xf>
    <xf numFmtId="0" fontId="2" fillId="0" borderId="24" xfId="0" applyFont="1" applyBorder="1" applyAlignment="1">
      <alignment horizontal="center" vertical="center" wrapText="1" readingOrder="1"/>
    </xf>
    <xf numFmtId="0" fontId="2" fillId="0" borderId="27" xfId="0" applyFont="1" applyBorder="1" applyAlignment="1">
      <alignment horizontal="center" vertical="center" wrapText="1" readingOrder="1"/>
    </xf>
    <xf numFmtId="0" fontId="2" fillId="0" borderId="21" xfId="0" applyFont="1" applyBorder="1" applyAlignment="1">
      <alignment horizontal="center" vertical="center" wrapText="1" readingOrder="1"/>
    </xf>
    <xf numFmtId="0" fontId="20" fillId="0" borderId="19" xfId="0" applyFont="1" applyBorder="1" applyAlignment="1">
      <alignment horizontal="left" wrapText="1" readingOrder="1"/>
    </xf>
    <xf numFmtId="0" fontId="2" fillId="15" borderId="25" xfId="0" applyFont="1" applyFill="1" applyBorder="1" applyAlignment="1">
      <alignment horizontal="center" vertical="center" wrapText="1" readingOrder="1"/>
    </xf>
    <xf numFmtId="0" fontId="2" fillId="15" borderId="23" xfId="0" applyFont="1" applyFill="1" applyBorder="1" applyAlignment="1">
      <alignment horizontal="center" vertical="center" wrapText="1" readingOrder="1"/>
    </xf>
    <xf numFmtId="0" fontId="37" fillId="13" borderId="18" xfId="0" applyFont="1" applyFill="1" applyBorder="1" applyAlignment="1">
      <alignment horizontal="center" wrapText="1" readingOrder="1"/>
    </xf>
    <xf numFmtId="0" fontId="37" fillId="13" borderId="22" xfId="0" applyFont="1" applyFill="1" applyBorder="1" applyAlignment="1">
      <alignment horizontal="center" wrapText="1" readingOrder="1"/>
    </xf>
    <xf numFmtId="0" fontId="22" fillId="14" borderId="20" xfId="0" applyFont="1" applyFill="1" applyBorder="1" applyAlignment="1">
      <alignment horizontal="center" vertical="center" wrapText="1" readingOrder="1"/>
    </xf>
    <xf numFmtId="0" fontId="22" fillId="14" borderId="23" xfId="0" applyFont="1" applyFill="1" applyBorder="1" applyAlignment="1">
      <alignment horizontal="center" vertical="center" wrapText="1" readingOrder="1"/>
    </xf>
    <xf numFmtId="0" fontId="2" fillId="16" borderId="25" xfId="0" applyFont="1" applyFill="1" applyBorder="1" applyAlignment="1">
      <alignment horizontal="center" vertical="center" wrapText="1" readingOrder="1"/>
    </xf>
    <xf numFmtId="0" fontId="2" fillId="16" borderId="23" xfId="0" applyFont="1" applyFill="1" applyBorder="1" applyAlignment="1">
      <alignment horizontal="center" vertical="center" wrapText="1" readingOrder="1"/>
    </xf>
    <xf numFmtId="0" fontId="21" fillId="12" borderId="0" xfId="0" applyFont="1" applyFill="1" applyAlignment="1">
      <alignment horizontal="center" vertical="center" wrapText="1" readingOrder="1"/>
    </xf>
    <xf numFmtId="0" fontId="21" fillId="12" borderId="16" xfId="0" applyFont="1" applyFill="1" applyBorder="1" applyAlignment="1">
      <alignment horizontal="center" vertical="center" textRotation="90" wrapText="1" readingOrder="1"/>
    </xf>
    <xf numFmtId="0" fontId="2" fillId="0" borderId="17" xfId="0" applyFont="1" applyBorder="1" applyAlignment="1">
      <alignment horizontal="center" vertical="center" wrapText="1" readingOrder="1"/>
    </xf>
    <xf numFmtId="0" fontId="37" fillId="13" borderId="18" xfId="0" applyFont="1" applyFill="1" applyBorder="1" applyAlignment="1">
      <alignment horizontal="left" vertical="center" wrapText="1" readingOrder="1"/>
    </xf>
    <xf numFmtId="0" fontId="37" fillId="13" borderId="22" xfId="0" applyFont="1" applyFill="1" applyBorder="1" applyAlignment="1">
      <alignment horizontal="left" vertical="center" wrapText="1" readingOrder="1"/>
    </xf>
    <xf numFmtId="0" fontId="20" fillId="14" borderId="18" xfId="0" applyFont="1" applyFill="1" applyBorder="1" applyAlignment="1">
      <alignment horizontal="left" vertical="center" wrapText="1" readingOrder="1"/>
    </xf>
    <xf numFmtId="0" fontId="20" fillId="14" borderId="22" xfId="0" applyFont="1" applyFill="1" applyBorder="1" applyAlignment="1">
      <alignment horizontal="left" vertical="center" wrapText="1" readingOrder="1"/>
    </xf>
    <xf numFmtId="0" fontId="2" fillId="13" borderId="25" xfId="0" applyFont="1" applyFill="1" applyBorder="1" applyAlignment="1">
      <alignment horizontal="center" vertical="center" wrapText="1" readingOrder="1"/>
    </xf>
    <xf numFmtId="0" fontId="2" fillId="13" borderId="23" xfId="0" applyFont="1" applyFill="1" applyBorder="1" applyAlignment="1">
      <alignment horizontal="center" vertical="center" wrapText="1" readingOrder="1"/>
    </xf>
    <xf numFmtId="0" fontId="20" fillId="13" borderId="22" xfId="0" applyFont="1" applyFill="1" applyBorder="1" applyAlignment="1">
      <alignment horizontal="center" wrapText="1" readingOrder="1"/>
    </xf>
    <xf numFmtId="0" fontId="24" fillId="6" borderId="29" xfId="0" applyFont="1" applyFill="1" applyBorder="1" applyAlignment="1">
      <alignment horizontal="center" vertical="center" wrapText="1" readingOrder="1"/>
    </xf>
    <xf numFmtId="0" fontId="24" fillId="6" borderId="30" xfId="0" applyFont="1" applyFill="1" applyBorder="1" applyAlignment="1">
      <alignment horizontal="center" vertical="center" wrapText="1" readingOrder="1"/>
    </xf>
    <xf numFmtId="0" fontId="24" fillId="6" borderId="11" xfId="0" applyFont="1" applyFill="1" applyBorder="1" applyAlignment="1">
      <alignment horizontal="center" vertical="center" wrapText="1" readingOrder="1"/>
    </xf>
    <xf numFmtId="0" fontId="2" fillId="0" borderId="31" xfId="0" applyFont="1" applyBorder="1" applyAlignment="1">
      <alignment horizontal="center" vertical="center" wrapText="1" readingOrder="1"/>
    </xf>
    <xf numFmtId="0" fontId="2" fillId="0" borderId="32" xfId="0" applyFont="1" applyBorder="1" applyAlignment="1">
      <alignment horizontal="center" vertical="center" wrapText="1" readingOrder="1"/>
    </xf>
    <xf numFmtId="0" fontId="2" fillId="0" borderId="12" xfId="0" applyFont="1" applyBorder="1" applyAlignment="1">
      <alignment horizontal="center" vertical="center" wrapText="1" readingOrder="1"/>
    </xf>
    <xf numFmtId="0" fontId="5" fillId="0" borderId="33" xfId="0" applyFont="1" applyBorder="1" applyAlignment="1">
      <alignment horizontal="justify" vertical="center" wrapText="1"/>
    </xf>
    <xf numFmtId="0" fontId="6" fillId="0" borderId="63" xfId="0" applyFont="1" applyBorder="1" applyAlignment="1">
      <alignment horizontal="center" vertical="center"/>
    </xf>
    <xf numFmtId="0" fontId="6" fillId="0" borderId="64" xfId="0" applyFont="1" applyBorder="1" applyAlignment="1">
      <alignment horizontal="center" vertical="center"/>
    </xf>
    <xf numFmtId="0" fontId="5" fillId="0" borderId="0" xfId="0" applyFont="1" applyAlignment="1">
      <alignment horizontal="justify" vertical="center" wrapText="1"/>
    </xf>
    <xf numFmtId="0" fontId="24" fillId="6" borderId="68" xfId="0" applyFont="1" applyFill="1" applyBorder="1" applyAlignment="1">
      <alignment horizontal="center" vertical="center" wrapText="1" readingOrder="1"/>
    </xf>
    <xf numFmtId="0" fontId="2" fillId="0" borderId="70" xfId="0" applyFont="1" applyBorder="1" applyAlignment="1">
      <alignment horizontal="center" vertical="center" wrapText="1" readingOrder="1"/>
    </xf>
    <xf numFmtId="0" fontId="2" fillId="0" borderId="71" xfId="0" applyFont="1" applyBorder="1" applyAlignment="1">
      <alignment horizontal="center" vertical="center" wrapText="1" readingOrder="1"/>
    </xf>
    <xf numFmtId="0" fontId="2" fillId="0" borderId="72" xfId="0" applyFont="1" applyBorder="1" applyAlignment="1">
      <alignment horizontal="center" vertical="center" wrapText="1" readingOrder="1"/>
    </xf>
    <xf numFmtId="0" fontId="2" fillId="0" borderId="73" xfId="0" applyFont="1" applyBorder="1" applyAlignment="1">
      <alignment horizontal="center" vertical="center" wrapText="1" readingOrder="1"/>
    </xf>
    <xf numFmtId="0" fontId="2" fillId="0" borderId="74" xfId="0" applyFont="1" applyBorder="1" applyAlignment="1">
      <alignment horizontal="center" vertical="center" wrapText="1" readingOrder="1"/>
    </xf>
    <xf numFmtId="0" fontId="49" fillId="27" borderId="37" xfId="5" applyFont="1" applyFill="1" applyBorder="1" applyAlignment="1">
      <alignment horizontal="center" vertical="center" wrapText="1"/>
    </xf>
    <xf numFmtId="0" fontId="8" fillId="6" borderId="61" xfId="0" applyFont="1" applyFill="1" applyBorder="1" applyAlignment="1">
      <alignment horizontal="center" vertical="center" wrapText="1" readingOrder="1"/>
    </xf>
    <xf numFmtId="0" fontId="8" fillId="6" borderId="62" xfId="0" applyFont="1" applyFill="1" applyBorder="1" applyAlignment="1">
      <alignment horizontal="center" vertical="center" wrapText="1" readingOrder="1"/>
    </xf>
    <xf numFmtId="0" fontId="64" fillId="0" borderId="0" xfId="0" applyFont="1" applyAlignment="1">
      <alignment horizontal="center"/>
    </xf>
    <xf numFmtId="0" fontId="0" fillId="0" borderId="53" xfId="0" applyBorder="1" applyAlignment="1">
      <alignment horizontal="justify" vertical="top" wrapText="1"/>
    </xf>
    <xf numFmtId="0" fontId="0" fillId="0" borderId="59" xfId="0" applyBorder="1" applyAlignment="1">
      <alignment horizontal="justify" vertical="top" wrapText="1"/>
    </xf>
    <xf numFmtId="0" fontId="0" fillId="0" borderId="60" xfId="0" applyBorder="1" applyAlignment="1">
      <alignment horizontal="justify" vertical="top" wrapText="1"/>
    </xf>
    <xf numFmtId="0" fontId="33" fillId="0" borderId="77" xfId="0" applyFont="1" applyBorder="1" applyAlignment="1">
      <alignment horizontal="justify" vertical="center" wrapText="1"/>
    </xf>
    <xf numFmtId="0" fontId="32" fillId="0" borderId="78" xfId="0" applyFont="1" applyBorder="1" applyAlignment="1">
      <alignment horizontal="justify" vertical="center" wrapText="1"/>
    </xf>
    <xf numFmtId="0" fontId="15" fillId="0" borderId="38" xfId="0" applyFont="1" applyBorder="1" applyAlignment="1">
      <alignment horizontal="center" vertical="center"/>
    </xf>
    <xf numFmtId="0" fontId="15" fillId="0" borderId="41" xfId="0" applyFont="1" applyBorder="1" applyAlignment="1">
      <alignment horizontal="center" vertical="center"/>
    </xf>
    <xf numFmtId="0" fontId="15" fillId="0" borderId="43" xfId="0" applyFont="1" applyBorder="1" applyAlignment="1">
      <alignment horizontal="center" vertical="center"/>
    </xf>
    <xf numFmtId="0" fontId="15" fillId="0" borderId="158" xfId="0" applyFont="1" applyBorder="1" applyAlignment="1">
      <alignment horizontal="center" vertical="center"/>
    </xf>
    <xf numFmtId="0" fontId="15" fillId="0" borderId="46" xfId="0" applyFont="1" applyBorder="1" applyAlignment="1">
      <alignment horizontal="center" vertical="center"/>
    </xf>
    <xf numFmtId="0" fontId="15" fillId="0" borderId="156" xfId="0" applyFont="1" applyBorder="1" applyAlignment="1">
      <alignment horizontal="center" vertical="center"/>
    </xf>
    <xf numFmtId="0" fontId="15" fillId="0" borderId="157" xfId="0" applyFont="1" applyBorder="1" applyAlignment="1">
      <alignment horizontal="center" vertical="center"/>
    </xf>
    <xf numFmtId="0" fontId="33" fillId="0" borderId="58" xfId="0" applyFont="1" applyBorder="1" applyAlignment="1">
      <alignment horizontal="center" vertical="center" wrapText="1"/>
    </xf>
    <xf numFmtId="0" fontId="33" fillId="0" borderId="172" xfId="0" applyFont="1" applyBorder="1" applyAlignment="1">
      <alignment horizontal="center" vertical="center" wrapText="1"/>
    </xf>
    <xf numFmtId="0" fontId="33" fillId="0" borderId="59" xfId="0" applyFont="1" applyBorder="1" applyAlignment="1">
      <alignment horizontal="center" vertical="center" wrapText="1"/>
    </xf>
    <xf numFmtId="0" fontId="33" fillId="0" borderId="173" xfId="0" applyFont="1" applyBorder="1" applyAlignment="1">
      <alignment horizontal="center" vertical="center" wrapText="1"/>
    </xf>
    <xf numFmtId="0" fontId="33" fillId="0" borderId="53" xfId="0" applyFont="1" applyBorder="1" applyAlignment="1">
      <alignment horizontal="justify" vertical="center" wrapText="1"/>
    </xf>
    <xf numFmtId="0" fontId="33" fillId="0" borderId="59" xfId="0" applyFont="1" applyBorder="1" applyAlignment="1">
      <alignment horizontal="justify" vertical="center" wrapText="1"/>
    </xf>
    <xf numFmtId="0" fontId="33" fillId="0" borderId="60" xfId="0" applyFont="1" applyBorder="1" applyAlignment="1">
      <alignment horizontal="justify" vertical="center" wrapText="1"/>
    </xf>
    <xf numFmtId="0" fontId="33" fillId="0" borderId="58" xfId="0" applyFont="1" applyBorder="1" applyAlignment="1">
      <alignment horizontal="justify" vertical="center" wrapText="1"/>
    </xf>
    <xf numFmtId="0" fontId="33" fillId="0" borderId="172" xfId="0" applyFont="1" applyBorder="1" applyAlignment="1">
      <alignment horizontal="justify" vertical="center" wrapText="1"/>
    </xf>
    <xf numFmtId="0" fontId="33" fillId="0" borderId="173" xfId="0" applyFont="1" applyBorder="1" applyAlignment="1">
      <alignment horizontal="justify" vertical="center" wrapText="1"/>
    </xf>
    <xf numFmtId="0" fontId="15" fillId="0" borderId="161" xfId="0" applyFont="1" applyBorder="1" applyAlignment="1">
      <alignment horizontal="center" vertical="center"/>
    </xf>
    <xf numFmtId="0" fontId="15" fillId="0" borderId="65" xfId="0" applyFont="1" applyBorder="1" applyAlignment="1">
      <alignment horizontal="center" vertical="center"/>
    </xf>
    <xf numFmtId="0" fontId="15" fillId="0" borderId="162" xfId="0" applyFont="1" applyBorder="1" applyAlignment="1">
      <alignment horizontal="center" vertical="center"/>
    </xf>
    <xf numFmtId="0" fontId="15" fillId="0" borderId="163" xfId="0" applyFont="1" applyBorder="1" applyAlignment="1">
      <alignment horizontal="center" vertical="center"/>
    </xf>
    <xf numFmtId="0" fontId="15" fillId="0" borderId="67" xfId="0" applyFont="1" applyBorder="1" applyAlignment="1">
      <alignment horizontal="center" vertical="center"/>
    </xf>
    <xf numFmtId="0" fontId="51" fillId="0" borderId="0" xfId="0" applyFont="1" applyAlignment="1">
      <alignment horizontal="center"/>
    </xf>
    <xf numFmtId="0" fontId="8" fillId="6" borderId="53" xfId="0" applyFont="1" applyFill="1" applyBorder="1" applyAlignment="1">
      <alignment horizontal="center" vertical="center" wrapText="1" readingOrder="1"/>
    </xf>
    <xf numFmtId="0" fontId="8" fillId="6" borderId="52" xfId="0" applyFont="1" applyFill="1" applyBorder="1" applyAlignment="1">
      <alignment horizontal="center" vertical="center" wrapText="1" readingOrder="1"/>
    </xf>
    <xf numFmtId="0" fontId="33" fillId="0" borderId="165" xfId="0" applyFont="1" applyBorder="1" applyAlignment="1">
      <alignment horizontal="justify" vertical="center" wrapText="1"/>
    </xf>
    <xf numFmtId="0" fontId="32" fillId="0" borderId="166" xfId="0" applyFont="1" applyBorder="1" applyAlignment="1">
      <alignment horizontal="justify" vertical="center" wrapText="1"/>
    </xf>
    <xf numFmtId="0" fontId="32" fillId="0" borderId="171" xfId="0" applyFont="1" applyBorder="1" applyAlignment="1">
      <alignment horizontal="justify" vertical="center" wrapText="1"/>
    </xf>
    <xf numFmtId="0" fontId="32" fillId="0" borderId="167" xfId="0" applyFont="1" applyBorder="1" applyAlignment="1">
      <alignment horizontal="justify" vertical="center" wrapText="1"/>
    </xf>
    <xf numFmtId="0" fontId="15" fillId="0" borderId="164" xfId="0" applyFont="1" applyBorder="1" applyAlignment="1">
      <alignment horizontal="center" vertical="center"/>
    </xf>
    <xf numFmtId="0" fontId="64" fillId="3" borderId="0" xfId="0" applyFont="1" applyFill="1" applyAlignment="1">
      <alignment horizontal="center"/>
    </xf>
    <xf numFmtId="0" fontId="15" fillId="0" borderId="47" xfId="0" applyFont="1" applyBorder="1" applyAlignment="1">
      <alignment horizontal="center" vertical="center"/>
    </xf>
    <xf numFmtId="0" fontId="15" fillId="0" borderId="55" xfId="0" applyFont="1" applyBorder="1" applyAlignment="1">
      <alignment horizontal="center" vertical="center"/>
    </xf>
    <xf numFmtId="0" fontId="51" fillId="0" borderId="0" xfId="0" applyFont="1" applyAlignment="1">
      <alignment horizontal="center" vertical="center"/>
    </xf>
    <xf numFmtId="0" fontId="15" fillId="0" borderId="37" xfId="0" applyFont="1" applyBorder="1" applyAlignment="1">
      <alignment horizontal="center" vertical="center"/>
    </xf>
    <xf numFmtId="0" fontId="47" fillId="0" borderId="0" xfId="0" applyFont="1" applyAlignment="1">
      <alignment horizontal="center"/>
    </xf>
    <xf numFmtId="0" fontId="8" fillId="6" borderId="160" xfId="0" applyFont="1" applyFill="1" applyBorder="1" applyAlignment="1">
      <alignment horizontal="center" vertical="center" wrapText="1" readingOrder="1"/>
    </xf>
    <xf numFmtId="0" fontId="8" fillId="6" borderId="81" xfId="0" applyFont="1" applyFill="1" applyBorder="1" applyAlignment="1">
      <alignment horizontal="center" vertical="center" wrapText="1" readingOrder="1"/>
    </xf>
    <xf numFmtId="0" fontId="15" fillId="0" borderId="155" xfId="0" applyFont="1" applyBorder="1" applyAlignment="1">
      <alignment horizontal="center" vertical="center"/>
    </xf>
    <xf numFmtId="0" fontId="47" fillId="0" borderId="63" xfId="0" applyFont="1" applyBorder="1" applyAlignment="1">
      <alignment horizontal="center"/>
    </xf>
    <xf numFmtId="0" fontId="47" fillId="0" borderId="64" xfId="0" applyFont="1" applyBorder="1" applyAlignment="1">
      <alignment horizontal="center"/>
    </xf>
    <xf numFmtId="0" fontId="47" fillId="0" borderId="65" xfId="0" applyFont="1" applyBorder="1" applyAlignment="1">
      <alignment horizontal="center"/>
    </xf>
    <xf numFmtId="0" fontId="70" fillId="0" borderId="179" xfId="0" applyFont="1" applyBorder="1" applyAlignment="1">
      <alignment horizontal="center" vertical="center" wrapText="1"/>
    </xf>
    <xf numFmtId="0" fontId="70" fillId="0" borderId="100" xfId="0" applyFont="1" applyBorder="1" applyAlignment="1">
      <alignment horizontal="center" vertical="center" wrapText="1"/>
    </xf>
    <xf numFmtId="0" fontId="49" fillId="0" borderId="94" xfId="0" applyFont="1" applyBorder="1" applyAlignment="1">
      <alignment horizontal="center" vertical="center" wrapText="1"/>
    </xf>
    <xf numFmtId="0" fontId="49" fillId="0" borderId="96" xfId="0" applyFont="1" applyBorder="1" applyAlignment="1">
      <alignment horizontal="center" vertical="center" wrapText="1"/>
    </xf>
    <xf numFmtId="0" fontId="49" fillId="0" borderId="100" xfId="0" applyFont="1" applyBorder="1" applyAlignment="1">
      <alignment horizontal="center" vertical="center" wrapText="1"/>
    </xf>
    <xf numFmtId="0" fontId="1" fillId="0" borderId="94" xfId="0" applyFont="1" applyBorder="1" applyAlignment="1">
      <alignment horizontal="center" vertical="center"/>
    </xf>
    <xf numFmtId="0" fontId="1" fillId="0" borderId="96" xfId="0" applyFont="1" applyBorder="1" applyAlignment="1">
      <alignment horizontal="center" vertical="center"/>
    </xf>
    <xf numFmtId="0" fontId="1" fillId="0" borderId="100" xfId="0" applyFont="1" applyBorder="1" applyAlignment="1">
      <alignment horizontal="center" vertical="center"/>
    </xf>
    <xf numFmtId="0" fontId="49" fillId="0" borderId="88" xfId="0" applyFont="1" applyBorder="1" applyAlignment="1">
      <alignment horizontal="center" vertical="center" wrapText="1"/>
    </xf>
    <xf numFmtId="0" fontId="49" fillId="0" borderId="114" xfId="0" applyFont="1" applyBorder="1" applyAlignment="1">
      <alignment horizontal="center" vertical="center" wrapText="1"/>
    </xf>
    <xf numFmtId="0" fontId="49" fillId="0" borderId="93" xfId="0" applyFont="1" applyBorder="1" applyAlignment="1">
      <alignment horizontal="center" vertical="center" wrapText="1"/>
    </xf>
    <xf numFmtId="0" fontId="49" fillId="0" borderId="95" xfId="0" applyFont="1" applyBorder="1" applyAlignment="1">
      <alignment horizontal="center" vertical="center" wrapText="1"/>
    </xf>
    <xf numFmtId="0" fontId="49" fillId="0" borderId="152" xfId="0" applyFont="1" applyBorder="1" applyAlignment="1">
      <alignment horizontal="center" vertical="center" wrapText="1"/>
    </xf>
    <xf numFmtId="0" fontId="49" fillId="0" borderId="94" xfId="0" applyFont="1" applyBorder="1" applyAlignment="1">
      <alignment horizontal="center" vertical="center"/>
    </xf>
    <xf numFmtId="0" fontId="49" fillId="0" borderId="96" xfId="0" applyFont="1" applyBorder="1" applyAlignment="1">
      <alignment horizontal="center" vertical="center"/>
    </xf>
    <xf numFmtId="0" fontId="49" fillId="0" borderId="100" xfId="0" applyFont="1" applyBorder="1" applyAlignment="1">
      <alignment horizontal="center" vertical="center"/>
    </xf>
    <xf numFmtId="0" fontId="1" fillId="0" borderId="109" xfId="0" applyFont="1" applyBorder="1" applyAlignment="1">
      <alignment horizontal="center" vertical="center"/>
    </xf>
    <xf numFmtId="0" fontId="49" fillId="0" borderId="97" xfId="0" applyFont="1" applyBorder="1" applyAlignment="1">
      <alignment horizontal="center" vertical="center" wrapText="1"/>
    </xf>
    <xf numFmtId="0" fontId="49" fillId="0" borderId="113" xfId="0" applyFont="1" applyBorder="1" applyAlignment="1">
      <alignment horizontal="center" vertical="center" wrapText="1"/>
    </xf>
    <xf numFmtId="0" fontId="49" fillId="0" borderId="101" xfId="0" applyFont="1" applyBorder="1" applyAlignment="1">
      <alignment horizontal="center" vertical="center" wrapText="1"/>
    </xf>
    <xf numFmtId="0" fontId="1" fillId="0" borderId="98" xfId="0" applyFont="1" applyBorder="1" applyAlignment="1">
      <alignment horizontal="center" vertical="center"/>
    </xf>
    <xf numFmtId="0" fontId="1" fillId="0" borderId="107" xfId="0" applyFont="1" applyBorder="1" applyAlignment="1">
      <alignment horizontal="center" vertical="center"/>
    </xf>
    <xf numFmtId="0" fontId="1" fillId="0" borderId="102" xfId="0" applyFont="1" applyBorder="1" applyAlignment="1">
      <alignment horizontal="center" vertical="center"/>
    </xf>
    <xf numFmtId="0" fontId="48" fillId="0" borderId="88" xfId="0" applyFont="1" applyBorder="1" applyAlignment="1">
      <alignment horizontal="center" vertical="center" wrapText="1"/>
    </xf>
    <xf numFmtId="0" fontId="48" fillId="0" borderId="93" xfId="0" applyFont="1" applyBorder="1" applyAlignment="1">
      <alignment horizontal="center" vertical="center" wrapText="1"/>
    </xf>
    <xf numFmtId="0" fontId="48" fillId="0" borderId="95" xfId="0" applyFont="1" applyBorder="1" applyAlignment="1">
      <alignment horizontal="center" vertical="center" wrapText="1"/>
    </xf>
    <xf numFmtId="0" fontId="48" fillId="0" borderId="89" xfId="0" applyFont="1" applyBorder="1" applyAlignment="1">
      <alignment horizontal="center" vertical="center" wrapText="1"/>
    </xf>
    <xf numFmtId="0" fontId="48" fillId="0" borderId="90" xfId="0" applyFont="1" applyBorder="1" applyAlignment="1">
      <alignment horizontal="center" vertical="center" wrapText="1"/>
    </xf>
    <xf numFmtId="0" fontId="48" fillId="0" borderId="91" xfId="0" applyFont="1" applyBorder="1" applyAlignment="1">
      <alignment horizontal="center" vertical="center" wrapText="1"/>
    </xf>
    <xf numFmtId="0" fontId="48" fillId="0" borderId="92" xfId="0" applyFont="1" applyBorder="1" applyAlignment="1">
      <alignment horizontal="center" vertical="center" wrapText="1"/>
    </xf>
    <xf numFmtId="0" fontId="48" fillId="0" borderId="94" xfId="0" applyFont="1" applyBorder="1" applyAlignment="1">
      <alignment horizontal="center" vertical="center" wrapText="1"/>
    </xf>
    <xf numFmtId="0" fontId="48" fillId="0" borderId="96" xfId="0" applyFont="1" applyBorder="1" applyAlignment="1">
      <alignment horizontal="center" vertical="center" wrapText="1"/>
    </xf>
    <xf numFmtId="0" fontId="71" fillId="0" borderId="61" xfId="0" applyFont="1" applyBorder="1" applyAlignment="1">
      <alignment horizontal="center" vertical="center"/>
    </xf>
    <xf numFmtId="0" fontId="71" fillId="0" borderId="62" xfId="0" applyFont="1" applyBorder="1" applyAlignment="1">
      <alignment horizontal="center" vertical="center"/>
    </xf>
    <xf numFmtId="0" fontId="71" fillId="0" borderId="180" xfId="0" applyFont="1" applyBorder="1" applyAlignment="1">
      <alignment horizontal="center" vertical="center"/>
    </xf>
    <xf numFmtId="0" fontId="80" fillId="0" borderId="137" xfId="0" applyFont="1" applyBorder="1" applyAlignment="1">
      <alignment horizontal="center" vertical="center" wrapText="1"/>
    </xf>
    <xf numFmtId="0" fontId="80" fillId="0" borderId="138" xfId="0" applyFont="1" applyBorder="1" applyAlignment="1">
      <alignment horizontal="center" vertical="center" wrapText="1"/>
    </xf>
    <xf numFmtId="0" fontId="80" fillId="0" borderId="139" xfId="0" applyFont="1" applyBorder="1" applyAlignment="1">
      <alignment horizontal="center" vertical="center" wrapText="1"/>
    </xf>
    <xf numFmtId="0" fontId="80" fillId="0" borderId="121" xfId="0" applyFont="1" applyBorder="1" applyAlignment="1">
      <alignment horizontal="center" vertical="center" wrapText="1"/>
    </xf>
    <xf numFmtId="0" fontId="62" fillId="0" borderId="122" xfId="0" applyFont="1" applyBorder="1" applyAlignment="1">
      <alignment horizontal="center" vertical="center" wrapText="1"/>
    </xf>
    <xf numFmtId="0" fontId="62" fillId="0" borderId="123" xfId="0" applyFont="1" applyBorder="1" applyAlignment="1">
      <alignment horizontal="center" vertical="center" wrapText="1"/>
    </xf>
    <xf numFmtId="0" fontId="59" fillId="22" borderId="121" xfId="0" applyFont="1" applyFill="1" applyBorder="1" applyAlignment="1">
      <alignment horizontal="center" vertical="center" wrapText="1"/>
    </xf>
    <xf numFmtId="0" fontId="58" fillId="0" borderId="121" xfId="0" applyFont="1" applyBorder="1" applyAlignment="1">
      <alignment horizontal="center" vertical="center" wrapText="1"/>
    </xf>
    <xf numFmtId="0" fontId="62" fillId="0" borderId="121" xfId="0" applyFont="1" applyBorder="1" applyAlignment="1">
      <alignment horizontal="center" vertical="center" wrapText="1"/>
    </xf>
    <xf numFmtId="0" fontId="60" fillId="0" borderId="130" xfId="0" applyFont="1" applyBorder="1" applyAlignment="1">
      <alignment horizontal="center" vertical="center" wrapText="1"/>
    </xf>
    <xf numFmtId="0" fontId="60" fillId="0" borderId="131" xfId="0" applyFont="1" applyBorder="1" applyAlignment="1">
      <alignment horizontal="center" vertical="center" wrapText="1"/>
    </xf>
    <xf numFmtId="0" fontId="60" fillId="0" borderId="132" xfId="0" applyFont="1" applyBorder="1" applyAlignment="1">
      <alignment horizontal="center" vertical="center" wrapText="1"/>
    </xf>
    <xf numFmtId="0" fontId="59" fillId="0" borderId="130" xfId="0" applyFont="1" applyBorder="1" applyAlignment="1">
      <alignment horizontal="center" vertical="center" wrapText="1"/>
    </xf>
    <xf numFmtId="0" fontId="59" fillId="0" borderId="131" xfId="0" applyFont="1" applyBorder="1" applyAlignment="1">
      <alignment horizontal="center" vertical="center" wrapText="1"/>
    </xf>
    <xf numFmtId="0" fontId="59" fillId="0" borderId="132" xfId="0" applyFont="1" applyBorder="1" applyAlignment="1">
      <alignment horizontal="center" vertical="center" wrapText="1"/>
    </xf>
    <xf numFmtId="0" fontId="60" fillId="0" borderId="134" xfId="0" applyFont="1" applyBorder="1" applyAlignment="1">
      <alignment horizontal="center" vertical="center" wrapText="1"/>
    </xf>
    <xf numFmtId="0" fontId="60" fillId="0" borderId="133" xfId="0" applyFont="1" applyBorder="1" applyAlignment="1">
      <alignment horizontal="center" vertical="center" wrapText="1"/>
    </xf>
    <xf numFmtId="0" fontId="59" fillId="22" borderId="134" xfId="0" applyFont="1" applyFill="1" applyBorder="1" applyAlignment="1">
      <alignment horizontal="center" vertical="center" wrapText="1"/>
    </xf>
    <xf numFmtId="0" fontId="59" fillId="22" borderId="133" xfId="0" applyFont="1" applyFill="1" applyBorder="1" applyAlignment="1">
      <alignment horizontal="center" vertical="center" wrapText="1"/>
    </xf>
    <xf numFmtId="0" fontId="31" fillId="6" borderId="50" xfId="0" applyFont="1" applyFill="1" applyBorder="1" applyAlignment="1">
      <alignment horizontal="center" vertical="center" wrapText="1" readingOrder="1"/>
    </xf>
    <xf numFmtId="0" fontId="24" fillId="6" borderId="50" xfId="0" applyFont="1" applyFill="1" applyBorder="1" applyAlignment="1">
      <alignment horizontal="center" vertical="center" wrapText="1" readingOrder="1"/>
    </xf>
    <xf numFmtId="0" fontId="5" fillId="0" borderId="83" xfId="0" applyFont="1" applyBorder="1" applyAlignment="1">
      <alignment horizontal="center" vertical="center" wrapText="1"/>
    </xf>
    <xf numFmtId="0" fontId="5" fillId="0" borderId="47" xfId="0" applyFont="1" applyBorder="1" applyAlignment="1">
      <alignment horizontal="center" vertical="center" wrapText="1"/>
    </xf>
    <xf numFmtId="9" fontId="5" fillId="0" borderId="83" xfId="1" applyFont="1" applyBorder="1" applyAlignment="1">
      <alignment horizontal="center" vertical="center" wrapText="1"/>
    </xf>
    <xf numFmtId="9" fontId="5" fillId="0" borderId="47" xfId="1" applyFont="1" applyBorder="1" applyAlignment="1">
      <alignment horizontal="center" vertical="center" wrapText="1"/>
    </xf>
    <xf numFmtId="9" fontId="5" fillId="0" borderId="176" xfId="1" applyFont="1" applyBorder="1" applyAlignment="1">
      <alignment horizontal="center" vertical="center" wrapText="1"/>
    </xf>
    <xf numFmtId="9" fontId="5" fillId="0" borderId="63" xfId="1" applyFont="1" applyBorder="1" applyAlignment="1">
      <alignment horizontal="center" vertical="center" wrapText="1"/>
    </xf>
    <xf numFmtId="0" fontId="79" fillId="0" borderId="174" xfId="0" applyFont="1" applyBorder="1" applyAlignment="1">
      <alignment horizontal="center" vertical="center" wrapText="1"/>
    </xf>
    <xf numFmtId="0" fontId="79" fillId="0" borderId="175" xfId="0" applyFont="1" applyBorder="1" applyAlignment="1">
      <alignment horizontal="center" vertical="center" wrapText="1"/>
    </xf>
    <xf numFmtId="0" fontId="79" fillId="0" borderId="164" xfId="0" applyFont="1" applyBorder="1" applyAlignment="1">
      <alignment horizontal="center" vertical="center" wrapText="1"/>
    </xf>
    <xf numFmtId="0" fontId="25" fillId="0" borderId="174" xfId="0" applyFont="1" applyBorder="1" applyAlignment="1">
      <alignment horizontal="center" vertical="center" wrapText="1"/>
    </xf>
    <xf numFmtId="0" fontId="25" fillId="0" borderId="175" xfId="0" applyFont="1" applyBorder="1" applyAlignment="1">
      <alignment horizontal="center" vertical="center" wrapText="1"/>
    </xf>
    <xf numFmtId="0" fontId="25" fillId="0" borderId="164" xfId="0" applyFont="1" applyBorder="1" applyAlignment="1">
      <alignment horizontal="center" vertical="center" wrapText="1"/>
    </xf>
    <xf numFmtId="0" fontId="15" fillId="0" borderId="46" xfId="0" applyFont="1" applyBorder="1" applyAlignment="1">
      <alignment horizontal="justify" vertical="center" wrapText="1"/>
    </xf>
    <xf numFmtId="0" fontId="15" fillId="0" borderId="41" xfId="0" applyFont="1" applyBorder="1" applyAlignment="1">
      <alignment horizontal="justify" vertical="center" wrapText="1"/>
    </xf>
    <xf numFmtId="9" fontId="5" fillId="0" borderId="83" xfId="0" applyNumberFormat="1" applyFont="1" applyBorder="1" applyAlignment="1">
      <alignment horizontal="center" vertical="center"/>
    </xf>
    <xf numFmtId="9" fontId="5" fillId="0" borderId="47" xfId="0" applyNumberFormat="1" applyFont="1" applyBorder="1" applyAlignment="1">
      <alignment horizontal="center" vertical="center"/>
    </xf>
    <xf numFmtId="0" fontId="25" fillId="0" borderId="37" xfId="0" applyFont="1" applyBorder="1" applyAlignment="1">
      <alignment horizontal="center" vertical="center" wrapText="1"/>
    </xf>
    <xf numFmtId="0" fontId="25" fillId="0" borderId="42" xfId="0" applyFont="1" applyBorder="1" applyAlignment="1">
      <alignment horizontal="center" vertical="center" wrapText="1"/>
    </xf>
    <xf numFmtId="0" fontId="25" fillId="0" borderId="44" xfId="0" applyFont="1" applyBorder="1" applyAlignment="1">
      <alignment horizontal="center" vertical="center" wrapText="1"/>
    </xf>
    <xf numFmtId="0" fontId="5" fillId="0" borderId="44" xfId="0" applyFont="1" applyBorder="1" applyAlignment="1">
      <alignment horizontal="center"/>
    </xf>
    <xf numFmtId="0" fontId="5" fillId="0" borderId="45" xfId="0" applyFont="1" applyBorder="1" applyAlignment="1">
      <alignment horizontal="center"/>
    </xf>
    <xf numFmtId="0" fontId="15" fillId="0" borderId="155" xfId="0" applyFont="1" applyBorder="1" applyAlignment="1">
      <alignment horizontal="justify" vertical="center" wrapText="1"/>
    </xf>
    <xf numFmtId="0" fontId="15" fillId="0" borderId="156" xfId="0" applyFont="1" applyBorder="1" applyAlignment="1">
      <alignment horizontal="justify" vertical="center" wrapText="1"/>
    </xf>
    <xf numFmtId="0" fontId="15" fillId="0" borderId="157" xfId="0" applyFont="1" applyBorder="1" applyAlignment="1">
      <alignment horizontal="justify" vertical="center" wrapText="1"/>
    </xf>
    <xf numFmtId="0" fontId="24" fillId="6" borderId="83" xfId="0" applyFont="1" applyFill="1" applyBorder="1" applyAlignment="1">
      <alignment horizontal="center" vertical="center" wrapText="1" readingOrder="1"/>
    </xf>
    <xf numFmtId="0" fontId="24" fillId="6" borderId="54" xfId="0" applyFont="1" applyFill="1" applyBorder="1" applyAlignment="1">
      <alignment horizontal="center" vertical="center" wrapText="1" readingOrder="1"/>
    </xf>
    <xf numFmtId="9" fontId="76" fillId="3" borderId="153" xfId="1" applyFont="1" applyFill="1" applyBorder="1" applyAlignment="1">
      <alignment horizontal="center" vertical="center" wrapText="1"/>
    </xf>
    <xf numFmtId="9" fontId="76" fillId="3" borderId="47" xfId="1" applyFont="1" applyFill="1" applyBorder="1" applyAlignment="1">
      <alignment horizontal="center" vertical="center" wrapText="1"/>
    </xf>
    <xf numFmtId="9" fontId="76" fillId="3" borderId="48" xfId="1" applyFont="1" applyFill="1" applyBorder="1" applyAlignment="1">
      <alignment horizontal="center" vertical="center" wrapText="1"/>
    </xf>
    <xf numFmtId="0" fontId="79" fillId="0" borderId="37" xfId="0" applyFont="1" applyBorder="1" applyAlignment="1">
      <alignment horizontal="center" vertical="center" wrapText="1"/>
    </xf>
    <xf numFmtId="9" fontId="5" fillId="0" borderId="55" xfId="1" applyFont="1" applyBorder="1" applyAlignment="1">
      <alignment horizontal="center" vertical="center" wrapText="1"/>
    </xf>
    <xf numFmtId="10" fontId="25" fillId="3" borderId="37" xfId="1" applyNumberFormat="1" applyFont="1" applyFill="1" applyBorder="1" applyAlignment="1">
      <alignment horizontal="center" vertical="center" wrapText="1"/>
    </xf>
    <xf numFmtId="10" fontId="25" fillId="3" borderId="42" xfId="1" applyNumberFormat="1" applyFont="1" applyFill="1" applyBorder="1" applyAlignment="1">
      <alignment horizontal="center" vertical="center" wrapText="1"/>
    </xf>
    <xf numFmtId="0" fontId="31" fillId="6" borderId="83" xfId="0" applyFont="1" applyFill="1" applyBorder="1" applyAlignment="1">
      <alignment horizontal="center" vertical="center" wrapText="1" readingOrder="1"/>
    </xf>
  </cellXfs>
  <cellStyles count="209">
    <cellStyle name="Hipervínculo" xfId="4" builtinId="8"/>
    <cellStyle name="Millares" xfId="2" builtinId="3"/>
    <cellStyle name="Millares [0]" xfId="3" builtinId="6"/>
    <cellStyle name="Millares [0] 2" xfId="10" xr:uid="{B1CE9DA2-C7F3-49AA-B9A3-0E907B52C76B}"/>
    <cellStyle name="Millares [0] 2 2" xfId="58" xr:uid="{D78D0CCB-6BF0-4890-A751-48EC803DFE18}"/>
    <cellStyle name="Millares [0] 2 2 2" xfId="155" xr:uid="{E0AF5ACD-D844-45E3-969B-B1B2B07D5041}"/>
    <cellStyle name="Millares [0] 2 3" xfId="107" xr:uid="{8A4C34AD-C9B4-4212-9445-1447D95F3E05}"/>
    <cellStyle name="Millares [0] 3" xfId="12" xr:uid="{708491DF-9EBE-4D10-A000-6AF3A2D32968}"/>
    <cellStyle name="Millares [0] 3 2" xfId="60" xr:uid="{160A085A-6A08-4795-ACA3-CA7A996C9272}"/>
    <cellStyle name="Millares [0] 3 2 2" xfId="157" xr:uid="{8CED43AC-776B-49B1-9B0D-43B57E3901DD}"/>
    <cellStyle name="Millares [0] 3 3" xfId="109" xr:uid="{3FA347BA-AE03-418D-B415-5D634A588D3B}"/>
    <cellStyle name="Millares [0] 4" xfId="8" xr:uid="{3728D10C-D8C0-4B46-86AA-198401823F9D}"/>
    <cellStyle name="Millares [0] 4 2" xfId="56" xr:uid="{24CB0E9E-5B66-4C0D-BF5D-4569CC2CACCF}"/>
    <cellStyle name="Millares [0] 4 2 2" xfId="153" xr:uid="{24EFD302-3198-4DFD-8F35-F2D3B8B9F3F0}"/>
    <cellStyle name="Millares [0] 4 3" xfId="105" xr:uid="{8ACE0D4B-D4B0-4A61-826E-8E9B7D21BA39}"/>
    <cellStyle name="Millares [0] 5" xfId="16" xr:uid="{E34F467F-7210-4E03-9F87-319C134F68B0}"/>
    <cellStyle name="Millares [0] 5 2" xfId="64" xr:uid="{72071FFF-F0AF-4E1B-99C3-655555321158}"/>
    <cellStyle name="Millares [0] 5 2 2" xfId="161" xr:uid="{8A1C8603-BCE8-41B8-875E-6947F6D41A7B}"/>
    <cellStyle name="Millares [0] 5 3" xfId="113" xr:uid="{ADC8AB86-0F24-4E41-8CC0-F89F61BF438A}"/>
    <cellStyle name="Millares [0] 6" xfId="46" xr:uid="{B7D9F5EC-DC46-47A2-BE82-06905E9820A2}"/>
    <cellStyle name="Millares [0] 6 2" xfId="94" xr:uid="{AC81BB63-14BF-4614-86ED-B276C5DDA237}"/>
    <cellStyle name="Millares [0] 6 2 2" xfId="191" xr:uid="{A95653D5-0C33-400B-8E9F-489292D7F390}"/>
    <cellStyle name="Millares [0] 6 3" xfId="143" xr:uid="{B89B2494-CB04-446D-B39D-6A815A97CEC1}"/>
    <cellStyle name="Millares [0] 7" xfId="51" xr:uid="{CA278A12-54EA-4FAE-AFB2-603918086337}"/>
    <cellStyle name="Millares [0] 7 2" xfId="99" xr:uid="{11234AF1-5389-4AFE-837B-352559874F11}"/>
    <cellStyle name="Millares [0] 7 2 2" xfId="196" xr:uid="{6C480E37-6913-4A54-97AA-DFF5B83CC30E}"/>
    <cellStyle name="Millares [0] 7 3" xfId="148" xr:uid="{D9B382DE-983A-4F8C-B96C-7F86B8F84F1C}"/>
    <cellStyle name="Millares [0] 8" xfId="55" xr:uid="{2287AF21-BC5F-417B-95C8-2E013AA69228}"/>
    <cellStyle name="Millares [0] 8 2" xfId="152" xr:uid="{5960E637-7B93-4DD6-B6AD-21D08BEA91F4}"/>
    <cellStyle name="Millares [0] 9" xfId="103" xr:uid="{28EE5ACA-CAB0-42D6-8A6C-38F211509BC9}"/>
    <cellStyle name="Millares 10" xfId="20" xr:uid="{D8262B8F-1530-4BE7-9A38-B3FEFFCC50F0}"/>
    <cellStyle name="Millares 10 2" xfId="68" xr:uid="{21E0FF76-EEE0-4224-A664-FEE425F07EB1}"/>
    <cellStyle name="Millares 10 2 2" xfId="165" xr:uid="{E680B0AF-1776-4095-98C4-2C506FBA7477}"/>
    <cellStyle name="Millares 10 3" xfId="117" xr:uid="{A8C42838-3D02-4F73-9857-1A0EBFFCEFF0}"/>
    <cellStyle name="Millares 11" xfId="21" xr:uid="{FF6FAB01-07C9-4DB0-B915-68B58F07B0D4}"/>
    <cellStyle name="Millares 11 2" xfId="69" xr:uid="{07BB48AF-562C-4DC5-9CF1-715EFCB69C69}"/>
    <cellStyle name="Millares 11 2 2" xfId="166" xr:uid="{A14FA684-28D8-4345-94BA-564566C9F8FD}"/>
    <cellStyle name="Millares 11 3" xfId="118" xr:uid="{2238CBC9-9619-4095-9A4C-78BABD550A59}"/>
    <cellStyle name="Millares 12" xfId="22" xr:uid="{319F5A8A-D0A2-4B70-81A0-E0CF4F3E7B99}"/>
    <cellStyle name="Millares 12 2" xfId="70" xr:uid="{02079890-AE12-453B-9702-149AC7A561EF}"/>
    <cellStyle name="Millares 12 2 2" xfId="167" xr:uid="{CFC2DD68-14FF-48FA-A14A-F005EA0BD0F9}"/>
    <cellStyle name="Millares 12 3" xfId="119" xr:uid="{9FE95103-B689-43BA-B531-DC373BE64918}"/>
    <cellStyle name="Millares 13" xfId="23" xr:uid="{6CAD3995-66CC-4948-BEDD-F9A63F402926}"/>
    <cellStyle name="Millares 13 2" xfId="71" xr:uid="{89C8F8AF-DBD5-448E-A9B8-4706568218A1}"/>
    <cellStyle name="Millares 13 2 2" xfId="168" xr:uid="{78315C09-7BA8-4B14-851B-87F3170DB589}"/>
    <cellStyle name="Millares 13 3" xfId="120" xr:uid="{1CD536CD-9A7F-45D9-A507-ED1A5738A25E}"/>
    <cellStyle name="Millares 14" xfId="24" xr:uid="{49349940-94B7-44B5-B8D6-F9AAEE63545D}"/>
    <cellStyle name="Millares 14 2" xfId="72" xr:uid="{1D67125F-850D-4D78-A304-65D5D54B6DB3}"/>
    <cellStyle name="Millares 14 2 2" xfId="169" xr:uid="{AF7F45BA-CBCD-40DD-A1F3-7E568E62FC4C}"/>
    <cellStyle name="Millares 14 3" xfId="121" xr:uid="{AB84A9C8-C7DF-476B-B6A8-974BE0757CCD}"/>
    <cellStyle name="Millares 15" xfId="25" xr:uid="{E56888F1-6CCD-4DF0-A6B9-E5F11ACC15D6}"/>
    <cellStyle name="Millares 15 2" xfId="73" xr:uid="{C71BC344-0DBD-4A39-A814-7D8BDF58A626}"/>
    <cellStyle name="Millares 15 2 2" xfId="170" xr:uid="{5F4C4A75-CA63-491B-B018-EE34C4B6253B}"/>
    <cellStyle name="Millares 15 3" xfId="122" xr:uid="{3A931C89-1B40-4524-A78A-485673B6C941}"/>
    <cellStyle name="Millares 16" xfId="26" xr:uid="{C7C2F9E9-4BF7-4C69-A28B-AD318116B8AC}"/>
    <cellStyle name="Millares 16 2" xfId="74" xr:uid="{FDB4A159-9C92-439A-90CB-8ABD7E910A8D}"/>
    <cellStyle name="Millares 16 2 2" xfId="171" xr:uid="{95F4166B-EB8E-44B3-A991-B04B85FE5190}"/>
    <cellStyle name="Millares 16 3" xfId="123" xr:uid="{E1AD7C8D-8984-47FC-9FB8-6B8A1B8B5F25}"/>
    <cellStyle name="Millares 17" xfId="27" xr:uid="{F702B0AE-1F11-45D1-A144-51E4F9ACF489}"/>
    <cellStyle name="Millares 17 2" xfId="75" xr:uid="{E7E75978-2174-4E8C-95A5-2382506A543C}"/>
    <cellStyle name="Millares 17 2 2" xfId="172" xr:uid="{4C1E8AB2-C405-4B26-B6A8-6E7405817C8A}"/>
    <cellStyle name="Millares 17 3" xfId="124" xr:uid="{ECFE12D2-1366-43FF-A7B5-D48DF8D7E827}"/>
    <cellStyle name="Millares 18" xfId="28" xr:uid="{889F310D-9BE2-4A38-93C1-7988E2C19615}"/>
    <cellStyle name="Millares 18 2" xfId="76" xr:uid="{83F1117A-DF11-4DFC-BAB1-7300E6D669F7}"/>
    <cellStyle name="Millares 18 2 2" xfId="173" xr:uid="{3B7D020B-E4B9-4B45-91BF-E45EAB7619D6}"/>
    <cellStyle name="Millares 18 3" xfId="125" xr:uid="{7E3FF468-0903-4272-8E27-B447E59FFD00}"/>
    <cellStyle name="Millares 19" xfId="29" xr:uid="{48925644-3B3E-4861-B678-CDA6ABF3B03C}"/>
    <cellStyle name="Millares 19 2" xfId="77" xr:uid="{9A3AC8C8-8620-4340-8F6B-EA89926CC111}"/>
    <cellStyle name="Millares 19 2 2" xfId="174" xr:uid="{FD50E2C7-1262-4086-8127-84A6FED02B6B}"/>
    <cellStyle name="Millares 19 3" xfId="126" xr:uid="{D511583F-58B5-4B75-8799-8DA7557C71E4}"/>
    <cellStyle name="Millares 2" xfId="11" xr:uid="{85A2675F-E259-4E26-812C-563007E5257C}"/>
    <cellStyle name="Millares 2 2" xfId="59" xr:uid="{3FC351BA-ACF4-467B-B0EC-F50F68A268BB}"/>
    <cellStyle name="Millares 2 2 2" xfId="156" xr:uid="{8D8C1AEC-CDA9-4C5F-8C5D-FF8110E8891B}"/>
    <cellStyle name="Millares 2 3" xfId="108" xr:uid="{34AAE23C-9BBB-46D0-B59C-ACDFB5B29E17}"/>
    <cellStyle name="Millares 20" xfId="30" xr:uid="{69C069FB-08FB-4E99-931E-1206B488DCAE}"/>
    <cellStyle name="Millares 20 2" xfId="78" xr:uid="{76B337BC-A8E6-4EE6-A3F5-27595D8CA7E8}"/>
    <cellStyle name="Millares 20 2 2" xfId="175" xr:uid="{6E96C2C3-47EA-4E69-9F98-08EA8791F76F}"/>
    <cellStyle name="Millares 20 3" xfId="127" xr:uid="{C82D7548-693C-4841-843A-3407BB8C5FB2}"/>
    <cellStyle name="Millares 21" xfId="31" xr:uid="{5AD8FDF5-D9F4-46E3-A003-7FF24B23B4DA}"/>
    <cellStyle name="Millares 21 2" xfId="79" xr:uid="{113993FF-959C-44E1-8400-108EDEE4B84C}"/>
    <cellStyle name="Millares 21 2 2" xfId="176" xr:uid="{F58EAC6A-0346-469C-B3CA-A9ACF30B69FC}"/>
    <cellStyle name="Millares 21 3" xfId="128" xr:uid="{393A071E-58A4-4589-B97A-0090C5B97B21}"/>
    <cellStyle name="Millares 22" xfId="32" xr:uid="{6D48AADE-90C2-4309-801E-C63FAC051DA7}"/>
    <cellStyle name="Millares 22 2" xfId="80" xr:uid="{0C3B1A16-AE01-40A7-B407-FEF9C3DB0908}"/>
    <cellStyle name="Millares 22 2 2" xfId="177" xr:uid="{3D21C1FF-7972-4F50-9079-9575BB2B9C22}"/>
    <cellStyle name="Millares 22 3" xfId="129" xr:uid="{71C1BA88-8C08-4A20-8C81-D7D95F1586D9}"/>
    <cellStyle name="Millares 23" xfId="33" xr:uid="{EC428A6D-B9ED-4087-B4CA-59CDBACEBA45}"/>
    <cellStyle name="Millares 23 2" xfId="81" xr:uid="{F44ACC40-6AB3-4A6A-954B-68635D570435}"/>
    <cellStyle name="Millares 23 2 2" xfId="178" xr:uid="{ABFBB2E8-7276-4E35-A4BA-9DDDC40EF7F5}"/>
    <cellStyle name="Millares 23 3" xfId="130" xr:uid="{2CF4AD8E-CF55-4D97-B0AF-8C9F13682721}"/>
    <cellStyle name="Millares 24" xfId="34" xr:uid="{8612B50B-3A73-4AF5-B654-AA8A6639F0AD}"/>
    <cellStyle name="Millares 24 2" xfId="82" xr:uid="{6E73BFC9-348A-4A4E-A76D-6FEE062760BD}"/>
    <cellStyle name="Millares 24 2 2" xfId="179" xr:uid="{F210A38E-EABF-4B24-960A-98792D3F555E}"/>
    <cellStyle name="Millares 24 3" xfId="131" xr:uid="{ABB417E5-BF35-4825-8723-D50F230DF179}"/>
    <cellStyle name="Millares 25" xfId="35" xr:uid="{70F6CE97-A104-4DFB-B605-97FD4540BDD4}"/>
    <cellStyle name="Millares 25 2" xfId="83" xr:uid="{7B7FFEC2-3D7C-4801-905E-4E9F2673890B}"/>
    <cellStyle name="Millares 25 2 2" xfId="180" xr:uid="{8190022A-0395-464A-A2CB-4EECC125A6CF}"/>
    <cellStyle name="Millares 25 3" xfId="132" xr:uid="{A19685A8-2C76-48EA-AD25-2839F1153F7B}"/>
    <cellStyle name="Millares 26" xfId="36" xr:uid="{2A556CC6-0151-4914-983B-85C6F54C05CA}"/>
    <cellStyle name="Millares 26 2" xfId="84" xr:uid="{280724B8-7ACC-4F5E-83BF-4D261AE8D468}"/>
    <cellStyle name="Millares 26 2 2" xfId="181" xr:uid="{2EA6F6FB-660D-46AB-9935-8AEA1C97C4D9}"/>
    <cellStyle name="Millares 26 3" xfId="133" xr:uid="{AC26BA4A-32E5-4E0A-BFF4-B7863ECB9415}"/>
    <cellStyle name="Millares 27" xfId="37" xr:uid="{19A0FB0D-9F4E-4F53-877B-F7FAF12E6088}"/>
    <cellStyle name="Millares 27 2" xfId="85" xr:uid="{94F6F7D6-76B4-4FA2-ACFB-933085B53741}"/>
    <cellStyle name="Millares 27 2 2" xfId="182" xr:uid="{06FADC91-F1BA-45BE-AA0E-8D3108FBE1B0}"/>
    <cellStyle name="Millares 27 3" xfId="134" xr:uid="{BED1EA1A-7931-454F-8699-4334975B2CB8}"/>
    <cellStyle name="Millares 28" xfId="38" xr:uid="{D625B22D-C466-4F73-BCC5-55C8B81EBD0D}"/>
    <cellStyle name="Millares 28 2" xfId="86" xr:uid="{1845A57E-D66E-4852-BA3D-2496161A0535}"/>
    <cellStyle name="Millares 28 2 2" xfId="183" xr:uid="{02C85A82-872A-4B39-AC9C-BC2D058D92BA}"/>
    <cellStyle name="Millares 28 3" xfId="135" xr:uid="{AA67A648-E9EE-42D6-A988-F8E750D1517F}"/>
    <cellStyle name="Millares 29" xfId="39" xr:uid="{A8DCB10C-77DB-4A86-9CED-4E35695CA0B2}"/>
    <cellStyle name="Millares 29 2" xfId="87" xr:uid="{F063C966-E057-4AA5-A627-BEB404864605}"/>
    <cellStyle name="Millares 29 2 2" xfId="184" xr:uid="{2006EF88-096A-4C3F-BB96-7A44FE4FA8C3}"/>
    <cellStyle name="Millares 29 3" xfId="136" xr:uid="{EE16BBD3-22ED-4A78-B6FD-31F5F9E31D61}"/>
    <cellStyle name="Millares 3" xfId="13" xr:uid="{7A8DD6C5-0D3F-445D-8784-E0D09EB1A6F4}"/>
    <cellStyle name="Millares 3 2" xfId="61" xr:uid="{14697D0F-551C-426F-9940-0B76656ABBEB}"/>
    <cellStyle name="Millares 3 2 2" xfId="158" xr:uid="{2516E52E-BCE9-4B2F-AB57-9357BC3AFCFD}"/>
    <cellStyle name="Millares 3 3" xfId="110" xr:uid="{D63717EB-9C5E-4173-918E-FC34F2B0C02F}"/>
    <cellStyle name="Millares 30" xfId="40" xr:uid="{2C71DE0F-0280-42B5-B61B-5EF61AAB7143}"/>
    <cellStyle name="Millares 30 2" xfId="88" xr:uid="{A3B041DC-21B0-4447-9B60-B4F3CB80B438}"/>
    <cellStyle name="Millares 30 2 2" xfId="185" xr:uid="{E906D842-3468-4B8C-8D8B-B9647F14AB10}"/>
    <cellStyle name="Millares 30 3" xfId="137" xr:uid="{F11EB7E0-D75E-4A3B-B14C-6C107831A340}"/>
    <cellStyle name="Millares 31" xfId="41" xr:uid="{90740469-D10E-4461-A24A-F90EB2DE6AAE}"/>
    <cellStyle name="Millares 31 2" xfId="89" xr:uid="{929FD3F3-30F9-4CD7-B2CA-9BBE0F59B956}"/>
    <cellStyle name="Millares 31 2 2" xfId="186" xr:uid="{01D0ED89-7017-4B34-A2DC-FBA59FDD9174}"/>
    <cellStyle name="Millares 31 3" xfId="138" xr:uid="{90F6DC00-6C68-464A-B48F-7E2A718FCB90}"/>
    <cellStyle name="Millares 32" xfId="42" xr:uid="{AD99D95F-BC8D-40A5-A9C7-95F1995042F4}"/>
    <cellStyle name="Millares 32 2" xfId="90" xr:uid="{EBEAE279-AD3A-4D9D-83AF-DF0DE0596B95}"/>
    <cellStyle name="Millares 32 2 2" xfId="187" xr:uid="{B844FBD6-50B1-4BA8-AFA6-76402585E664}"/>
    <cellStyle name="Millares 32 3" xfId="139" xr:uid="{7906F47E-2596-4631-8F7D-4898F0E9F023}"/>
    <cellStyle name="Millares 33" xfId="43" xr:uid="{D30ECD51-62FD-4992-831A-3D4E8ED7657A}"/>
    <cellStyle name="Millares 33 2" xfId="91" xr:uid="{4EA2278E-98B0-43AB-B2B7-0F914D723A03}"/>
    <cellStyle name="Millares 33 2 2" xfId="188" xr:uid="{E621393D-0505-4879-AE6F-C79A8A9858B3}"/>
    <cellStyle name="Millares 33 3" xfId="140" xr:uid="{77A1B012-A020-4A96-B121-E0F7A0958D96}"/>
    <cellStyle name="Millares 34" xfId="44" xr:uid="{6645E1EB-46B9-4C0D-8B53-F19283D40164}"/>
    <cellStyle name="Millares 34 2" xfId="92" xr:uid="{03E3B919-787B-422B-A9CC-5515066DFE1B}"/>
    <cellStyle name="Millares 34 2 2" xfId="189" xr:uid="{844A1607-8A82-4509-BDD6-4E35B63603EB}"/>
    <cellStyle name="Millares 34 3" xfId="141" xr:uid="{111CA2BD-C50E-41A7-92B7-E3F8A31AB677}"/>
    <cellStyle name="Millares 35" xfId="45" xr:uid="{D12B181C-B5E8-4151-98D9-8403774C99D3}"/>
    <cellStyle name="Millares 35 2" xfId="93" xr:uid="{03800CEB-1AE6-4A19-B06E-E93A9C7731DF}"/>
    <cellStyle name="Millares 35 2 2" xfId="190" xr:uid="{D4435457-4B99-4403-9C8F-4BFEA2B4E3B8}"/>
    <cellStyle name="Millares 35 3" xfId="142" xr:uid="{8242CD52-88E6-44E3-9084-3E0ED75C7B3F}"/>
    <cellStyle name="Millares 36" xfId="47" xr:uid="{C3989938-CCFB-4D00-8677-C938E5F99E75}"/>
    <cellStyle name="Millares 36 2" xfId="95" xr:uid="{B051C04C-EA0B-42F3-8AB9-70233A967B6D}"/>
    <cellStyle name="Millares 36 2 2" xfId="192" xr:uid="{DDA891BC-5100-4FE0-9E25-732A3CF742A8}"/>
    <cellStyle name="Millares 36 3" xfId="144" xr:uid="{F6D53BBF-0B4E-442E-8E28-87C5973DADEF}"/>
    <cellStyle name="Millares 37" xfId="48" xr:uid="{7FEAFC5C-155A-45A2-9B3A-5B281A5F7FDB}"/>
    <cellStyle name="Millares 37 2" xfId="96" xr:uid="{2240C872-7CCC-40DB-B510-CA68FCA78978}"/>
    <cellStyle name="Millares 37 2 2" xfId="193" xr:uid="{EF8D5A38-5D3B-4EA2-A361-4D19EDF790AA}"/>
    <cellStyle name="Millares 37 3" xfId="145" xr:uid="{8E422819-92DE-435B-BC4F-FBFF382982EB}"/>
    <cellStyle name="Millares 38" xfId="49" xr:uid="{23B44316-923D-4AEB-A12F-2B5B73E7438E}"/>
    <cellStyle name="Millares 38 2" xfId="97" xr:uid="{85CEF206-816E-4FF8-B950-4AEEB7593243}"/>
    <cellStyle name="Millares 38 2 2" xfId="194" xr:uid="{08A7B2D9-A344-4987-A128-FBFD2A8ED50B}"/>
    <cellStyle name="Millares 38 3" xfId="146" xr:uid="{011F5B93-C9D3-46B2-96D7-2BD1DAC3F76A}"/>
    <cellStyle name="Millares 39" xfId="50" xr:uid="{32500FA2-12E3-4A12-B694-8619E57FA4D8}"/>
    <cellStyle name="Millares 39 2" xfId="98" xr:uid="{2123A1FC-F264-4FE3-A692-DBF92F4A6B56}"/>
    <cellStyle name="Millares 39 2 2" xfId="195" xr:uid="{2F3BBCE7-680C-4E99-BE81-B7B2C6E028DE}"/>
    <cellStyle name="Millares 39 3" xfId="147" xr:uid="{D95EB452-CA13-4793-B62A-E97788072FD0}"/>
    <cellStyle name="Millares 4" xfId="9" xr:uid="{8E79DB92-A84C-4B73-8CD0-D09AD56CC6B6}"/>
    <cellStyle name="Millares 4 2" xfId="57" xr:uid="{7BFA7ACF-DB02-4B1F-BF40-AB00AFF6143C}"/>
    <cellStyle name="Millares 4 2 2" xfId="154" xr:uid="{5EBE6F5A-9373-47A2-BC79-E73C5F8DDDED}"/>
    <cellStyle name="Millares 4 3" xfId="106" xr:uid="{BE4F01AF-22FF-475A-B465-6481ED7DBCD5}"/>
    <cellStyle name="Millares 40" xfId="52" xr:uid="{5BD11C3D-8C9F-412C-B074-97EE5E8CFD0B}"/>
    <cellStyle name="Millares 40 2" xfId="100" xr:uid="{A2A00BE9-91D1-40AC-A394-266EF10E20FC}"/>
    <cellStyle name="Millares 40 2 2" xfId="197" xr:uid="{09351AE3-6741-4F79-AA42-61304BEFC59B}"/>
    <cellStyle name="Millares 40 3" xfId="149" xr:uid="{AFEB116E-EE1C-457B-B4FE-CAD653F88FF3}"/>
    <cellStyle name="Millares 41" xfId="54" xr:uid="{6453B36A-F48A-4193-BD97-3C51907927D4}"/>
    <cellStyle name="Millares 41 2" xfId="151" xr:uid="{4F17343D-6C11-4B9C-8F6B-90E9C59273A4}"/>
    <cellStyle name="Millares 42" xfId="53" xr:uid="{05E51E39-1ACE-4416-ACB1-22551F001269}"/>
    <cellStyle name="Millares 42 2" xfId="150" xr:uid="{70290204-FD4E-45CD-B9AF-687A93D0DFFA}"/>
    <cellStyle name="Millares 43" xfId="101" xr:uid="{C02BA9B9-06CC-43B3-B811-0F8BD52CBE13}"/>
    <cellStyle name="Millares 43 2" xfId="198" xr:uid="{4F26B488-F69B-427E-A164-5C5F8B478283}"/>
    <cellStyle name="Millares 44" xfId="102" xr:uid="{700152BB-3A1A-48E4-B375-733874CD4A14}"/>
    <cellStyle name="Millares 45" xfId="104" xr:uid="{8D1AF1BC-5881-4200-B1B2-0CF22C4C7247}"/>
    <cellStyle name="Millares 46" xfId="199" xr:uid="{EC147BC5-6BDA-4A1D-8375-04972F94E34A}"/>
    <cellStyle name="Millares 47" xfId="201" xr:uid="{1410AADC-8882-4576-95C6-876ED579327C}"/>
    <cellStyle name="Millares 48" xfId="200" xr:uid="{9F23B129-F8B3-4C9A-93FA-E810E57AF6C6}"/>
    <cellStyle name="Millares 49" xfId="205" xr:uid="{D09C5067-A5AD-4262-B060-88757227F2A6}"/>
    <cellStyle name="Millares 5" xfId="14" xr:uid="{8C9CD51F-0BA7-4B55-8361-8AF6F17DEC6C}"/>
    <cellStyle name="Millares 5 2" xfId="62" xr:uid="{7A45DBDE-803C-408A-B21E-B957A877A003}"/>
    <cellStyle name="Millares 5 2 2" xfId="159" xr:uid="{C2B37BC0-A089-444E-8E81-3790E35945DE}"/>
    <cellStyle name="Millares 5 3" xfId="111" xr:uid="{919FC8F6-EBBA-434B-AC0B-26ADE6FB238F}"/>
    <cellStyle name="Millares 50" xfId="204" xr:uid="{1B3F8D58-5D5E-468B-BB69-E96078695B6E}"/>
    <cellStyle name="Millares 51" xfId="203" xr:uid="{A80C03BC-145D-4CE6-8E4E-CE985271917F}"/>
    <cellStyle name="Millares 52" xfId="202" xr:uid="{C3B93ACF-5497-4110-86D0-F4BF8D5F412B}"/>
    <cellStyle name="Millares 53" xfId="207" xr:uid="{C7E7DF5D-B9F4-4304-92B9-44CC439B7E24}"/>
    <cellStyle name="Millares 54" xfId="206" xr:uid="{0C326558-3BA9-4878-873A-6CBC20D7CFC1}"/>
    <cellStyle name="Millares 6" xfId="15" xr:uid="{107F3593-67D5-43A7-8F16-ED2D6FDA891A}"/>
    <cellStyle name="Millares 6 2" xfId="63" xr:uid="{85881A69-E8B3-4A36-AAA4-045170692D22}"/>
    <cellStyle name="Millares 6 2 2" xfId="160" xr:uid="{8EBD8191-263A-47C1-8570-7E607F20378F}"/>
    <cellStyle name="Millares 6 3" xfId="112" xr:uid="{AD80D4B8-E916-4A03-AACA-EFFAFB7EF9D5}"/>
    <cellStyle name="Millares 7" xfId="17" xr:uid="{26EF679C-EA83-4B89-98D2-051E43DA1415}"/>
    <cellStyle name="Millares 7 2" xfId="65" xr:uid="{50A42631-9F13-496A-858A-4593A8BF140D}"/>
    <cellStyle name="Millares 7 2 2" xfId="162" xr:uid="{FC2069DB-3A9C-420F-8767-03BE6456175B}"/>
    <cellStyle name="Millares 7 3" xfId="114" xr:uid="{C86FA715-1C6A-4619-9149-EE7BB107A099}"/>
    <cellStyle name="Millares 8" xfId="18" xr:uid="{11A98217-2758-45CC-A909-A6828647379E}"/>
    <cellStyle name="Millares 8 2" xfId="66" xr:uid="{AAE86E5C-28A4-4683-8DEA-BDEF3126770F}"/>
    <cellStyle name="Millares 8 2 2" xfId="163" xr:uid="{5F82C47E-2394-4B21-9ACA-39684168A3D9}"/>
    <cellStyle name="Millares 8 3" xfId="115" xr:uid="{ACBD057A-7A14-4509-AE05-17A54398A048}"/>
    <cellStyle name="Millares 9" xfId="19" xr:uid="{17A25B52-6F75-49FD-8EFB-4B8D072F1207}"/>
    <cellStyle name="Millares 9 2" xfId="67" xr:uid="{4A1F7ED4-6139-464B-8307-16A65006BAEF}"/>
    <cellStyle name="Millares 9 2 2" xfId="164" xr:uid="{92E82D5B-E9C4-49E5-B447-D7F23A8D97D9}"/>
    <cellStyle name="Millares 9 3" xfId="116" xr:uid="{DF23D17A-76D6-4340-A562-ACA7D8CD7873}"/>
    <cellStyle name="Moneda" xfId="208" builtinId="4"/>
    <cellStyle name="Normal" xfId="0" builtinId="0"/>
    <cellStyle name="Normal 2" xfId="6" xr:uid="{D87CEAA2-3BAC-496A-95AC-66DD80AF817A}"/>
    <cellStyle name="Normal 3" xfId="7" xr:uid="{BC644514-9B1C-45ED-B0AD-5F916EFD08A8}"/>
    <cellStyle name="Normal 4" xfId="5" xr:uid="{58305F33-860F-48E7-9A65-1C4C98DEE97D}"/>
    <cellStyle name="Porcentaje" xfId="1" builtinId="5"/>
  </cellStyles>
  <dxfs count="208">
    <dxf>
      <fill>
        <patternFill>
          <bgColor rgb="FF00B050"/>
        </patternFill>
      </fill>
    </dxf>
    <dxf>
      <fill>
        <patternFill>
          <bgColor rgb="FFFFC000"/>
        </patternFill>
      </fill>
    </dxf>
    <dxf>
      <fill>
        <patternFill>
          <bgColor theme="9" tint="-0.24994659260841701"/>
        </patternFill>
      </fill>
    </dxf>
    <dxf>
      <fill>
        <patternFill>
          <bgColor rgb="FFFF0000"/>
        </patternFill>
      </fill>
    </dxf>
    <dxf>
      <fill>
        <patternFill>
          <bgColor rgb="FF00B050"/>
        </patternFill>
      </fill>
    </dxf>
    <dxf>
      <fill>
        <patternFill>
          <bgColor rgb="FFFFC000"/>
        </patternFill>
      </fill>
    </dxf>
    <dxf>
      <fill>
        <patternFill>
          <bgColor theme="9"/>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ADDB7B"/>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0000"/>
        </patternFill>
      </fill>
    </dxf>
    <dxf>
      <fill>
        <patternFill>
          <bgColor rgb="FFC00000"/>
        </patternFill>
      </fill>
    </dxf>
    <dxf>
      <fill>
        <patternFill>
          <bgColor rgb="FFFFFF00"/>
        </patternFill>
      </fill>
    </dxf>
    <dxf>
      <fill>
        <patternFill>
          <bgColor rgb="FF92D050"/>
        </patternFill>
      </fill>
    </dxf>
    <dxf>
      <fill>
        <patternFill>
          <bgColor rgb="FFFFC000"/>
        </patternFill>
      </fill>
    </dxf>
    <dxf>
      <fill>
        <patternFill>
          <bgColor rgb="FFFFFF00"/>
        </patternFill>
      </fill>
    </dxf>
    <dxf>
      <fill>
        <patternFill>
          <bgColor rgb="FF00B050"/>
        </patternFill>
      </fill>
    </dxf>
    <dxf>
      <fill>
        <patternFill>
          <bgColor rgb="FF92D050"/>
        </patternFill>
      </fill>
    </dxf>
    <dxf>
      <fill>
        <patternFill>
          <bgColor rgb="FFFF0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fgColor rgb="FF92D050"/>
          <bgColor rgb="FF92D050"/>
        </patternFill>
      </fill>
    </dxf>
    <dxf>
      <fill>
        <patternFill>
          <bgColor theme="0" tint="-0.14996795556505021"/>
        </patternFill>
      </fill>
    </dxf>
    <dxf>
      <fill>
        <patternFill>
          <fgColor rgb="FF92D050"/>
          <bgColor theme="6" tint="0.59996337778862885"/>
        </patternFill>
      </fill>
    </dxf>
    <dxf>
      <fill>
        <patternFill>
          <fgColor rgb="FF92D050"/>
          <bgColor rgb="FF92D050"/>
        </patternFill>
      </fill>
    </dxf>
    <dxf>
      <fill>
        <patternFill>
          <bgColor rgb="FFFF0000"/>
        </patternFill>
      </fill>
    </dxf>
    <dxf>
      <fill>
        <patternFill>
          <fgColor rgb="FFFFFF00"/>
          <bgColor rgb="FFFFFF00"/>
        </patternFill>
      </fill>
    </dxf>
    <dxf>
      <fill>
        <patternFill>
          <fgColor rgb="FFFFC000"/>
          <bgColor rgb="FFFFC000"/>
        </patternFill>
      </fill>
    </dxf>
    <dxf>
      <fill>
        <patternFill>
          <fgColor theme="6"/>
        </patternFill>
      </fill>
    </dxf>
    <dxf>
      <fill>
        <patternFill>
          <bgColor rgb="FF00B050"/>
        </patternFill>
      </fill>
    </dxf>
    <dxf>
      <fill>
        <patternFill>
          <fgColor rgb="FF92D050"/>
          <bgColor theme="6" tint="0.59996337778862885"/>
        </patternFill>
      </fill>
    </dxf>
    <dxf>
      <fill>
        <patternFill>
          <fgColor theme="6"/>
        </patternFill>
      </fill>
    </dxf>
    <dxf>
      <fill>
        <patternFill>
          <bgColor theme="0" tint="-0.14996795556505021"/>
        </patternFill>
      </fill>
    </dxf>
    <dxf>
      <fill>
        <patternFill>
          <fgColor rgb="FFFFC000"/>
          <bgColor rgb="FFFFC000"/>
        </patternFill>
      </fill>
    </dxf>
    <dxf>
      <fill>
        <patternFill>
          <fgColor rgb="FFFFFF00"/>
          <bgColor rgb="FFFFFF00"/>
        </patternFill>
      </fill>
    </dxf>
    <dxf>
      <fill>
        <patternFill>
          <fgColor rgb="FF92D050"/>
          <bgColor rgb="FF92D050"/>
        </patternFill>
      </fill>
    </dxf>
    <dxf>
      <fill>
        <patternFill>
          <bgColor rgb="FFFF0000"/>
        </patternFill>
      </fill>
    </dxf>
    <dxf>
      <fill>
        <patternFill>
          <fgColor rgb="FF92D050"/>
          <bgColor theme="6" tint="0.59996337778862885"/>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00B050"/>
        </patternFill>
      </fill>
    </dxf>
    <dxf>
      <fill>
        <patternFill>
          <bgColor rgb="FF92D05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0000"/>
        </patternFill>
      </fill>
    </dxf>
    <dxf>
      <fill>
        <patternFill>
          <bgColor rgb="FFFFC000"/>
        </patternFill>
      </fill>
    </dxf>
    <dxf>
      <fill>
        <patternFill>
          <fgColor rgb="FF92D050"/>
          <bgColor theme="6" tint="0.59996337778862885"/>
        </patternFill>
      </fill>
    </dxf>
    <dxf>
      <fill>
        <patternFill>
          <fgColor theme="6"/>
        </patternFill>
      </fill>
    </dxf>
    <dxf>
      <fill>
        <patternFill>
          <bgColor theme="0" tint="-0.14996795556505021"/>
        </patternFill>
      </fill>
    </dxf>
    <dxf>
      <fill>
        <patternFill>
          <fgColor rgb="FFFFFF00"/>
          <bgColor rgb="FFFFFF00"/>
        </patternFill>
      </fill>
    </dxf>
    <dxf>
      <fill>
        <patternFill>
          <fgColor rgb="FFFFC000"/>
          <bgColor rgb="FFFFC000"/>
        </patternFill>
      </fill>
    </dxf>
    <dxf>
      <fill>
        <patternFill>
          <bgColor rgb="FFFF0000"/>
        </patternFill>
      </fill>
    </dxf>
    <dxf>
      <fill>
        <patternFill>
          <bgColor rgb="FF00B050"/>
        </patternFill>
      </fill>
    </dxf>
    <dxf>
      <fill>
        <patternFill>
          <fgColor rgb="FF92D050"/>
          <bgColor rgb="FF92D050"/>
        </patternFill>
      </fill>
    </dxf>
    <dxf>
      <fill>
        <patternFill>
          <bgColor rgb="FFFF0000"/>
        </patternFill>
      </fill>
    </dxf>
    <dxf>
      <fill>
        <patternFill>
          <bgColor rgb="FF92D050"/>
        </patternFill>
      </fill>
    </dxf>
    <dxf>
      <fill>
        <patternFill>
          <bgColor rgb="FFFFC0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92D050"/>
        </patternFill>
      </fill>
    </dxf>
    <dxf>
      <fill>
        <patternFill>
          <bgColor rgb="FFFFC000"/>
        </patternFill>
      </fill>
    </dxf>
    <dxf>
      <fill>
        <patternFill>
          <bgColor rgb="FF92D050"/>
        </patternFill>
      </fill>
    </dxf>
    <dxf>
      <fill>
        <patternFill>
          <bgColor rgb="FFFFFF00"/>
        </patternFill>
      </fill>
    </dxf>
    <dxf>
      <fill>
        <patternFill>
          <bgColor rgb="FFFF0000"/>
        </patternFill>
      </fill>
    </dxf>
    <dxf>
      <fill>
        <patternFill>
          <bgColor rgb="FF92D050"/>
        </patternFill>
      </fill>
    </dxf>
    <dxf>
      <fill>
        <patternFill>
          <bgColor rgb="FFFFC000"/>
        </patternFill>
      </fill>
    </dxf>
    <dxf>
      <fill>
        <patternFill>
          <bgColor rgb="FFFF0000"/>
        </patternFill>
      </fill>
    </dxf>
    <dxf>
      <fill>
        <patternFill>
          <bgColor rgb="FFFFFF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FF0000"/>
        </patternFill>
      </fill>
    </dxf>
    <dxf>
      <fill>
        <patternFill>
          <bgColor rgb="FF92D05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92D050"/>
        </patternFill>
      </fill>
    </dxf>
    <dxf>
      <fill>
        <patternFill>
          <bgColor rgb="FFFFFF00"/>
        </patternFill>
      </fill>
    </dxf>
    <dxf>
      <fill>
        <patternFill>
          <bgColor rgb="FFFFC000"/>
        </patternFill>
      </fill>
    </dxf>
    <dxf>
      <fill>
        <patternFill>
          <bgColor rgb="FFFF0000"/>
        </patternFill>
      </fill>
    </dxf>
    <dxf>
      <fill>
        <patternFill>
          <fgColor rgb="FF92D050"/>
          <bgColor rgb="FF92D050"/>
        </patternFill>
      </fill>
    </dxf>
    <dxf>
      <fill>
        <patternFill>
          <fgColor rgb="FF92D050"/>
          <bgColor rgb="FF92D050"/>
        </patternFill>
      </fill>
    </dxf>
    <dxf>
      <fill>
        <patternFill>
          <fgColor rgb="FF92D050"/>
          <bgColor theme="6" tint="0.59996337778862885"/>
        </patternFill>
      </fill>
    </dxf>
    <dxf>
      <fill>
        <patternFill>
          <fgColor theme="6"/>
        </patternFill>
      </fill>
    </dxf>
    <dxf>
      <fill>
        <patternFill>
          <bgColor theme="0" tint="-0.14996795556505021"/>
        </patternFill>
      </fill>
    </dxf>
    <dxf>
      <fill>
        <patternFill>
          <fgColor rgb="FFFFC000"/>
          <bgColor rgb="FFFFC000"/>
        </patternFill>
      </fill>
    </dxf>
    <dxf>
      <fill>
        <patternFill>
          <fgColor rgb="FFFFFF00"/>
          <bgColor rgb="FFFFFF00"/>
        </patternFill>
      </fill>
    </dxf>
    <dxf>
      <fill>
        <patternFill>
          <bgColor rgb="FFFF0000"/>
        </patternFill>
      </fill>
    </dxf>
    <dxf>
      <fill>
        <patternFill>
          <fgColor rgb="FF92D050"/>
          <bgColor rgb="FF92D050"/>
        </patternFill>
      </fill>
    </dxf>
    <dxf>
      <fill>
        <patternFill>
          <fgColor rgb="FFFFFF00"/>
          <bgColor rgb="FFFFFF00"/>
        </patternFill>
      </fill>
    </dxf>
    <dxf>
      <fill>
        <patternFill>
          <fgColor rgb="FF92D050"/>
          <bgColor rgb="FF92D050"/>
        </patternFill>
      </fill>
    </dxf>
    <dxf>
      <fill>
        <patternFill>
          <bgColor theme="0" tint="-0.14996795556505021"/>
        </patternFill>
      </fill>
    </dxf>
    <dxf>
      <fill>
        <patternFill>
          <fgColor theme="6"/>
        </patternFill>
      </fill>
    </dxf>
    <dxf>
      <fill>
        <patternFill>
          <fgColor rgb="FF92D050"/>
          <bgColor theme="6" tint="0.59996337778862885"/>
        </patternFill>
      </fill>
    </dxf>
    <dxf>
      <fill>
        <patternFill>
          <bgColor rgb="FFFF0000"/>
        </patternFill>
      </fill>
    </dxf>
    <dxf>
      <fill>
        <patternFill>
          <bgColor rgb="FF00B050"/>
        </patternFill>
      </fill>
    </dxf>
    <dxf>
      <fill>
        <patternFill>
          <fgColor rgb="FFFFC000"/>
          <bgColor rgb="FFFFC000"/>
        </patternFill>
      </fill>
    </dxf>
    <dxf>
      <fill>
        <patternFill>
          <fgColor rgb="FF92D050"/>
          <bgColor theme="6" tint="0.59996337778862885"/>
        </patternFill>
      </fill>
    </dxf>
    <dxf>
      <fill>
        <patternFill>
          <fgColor theme="6"/>
        </patternFill>
      </fill>
    </dxf>
    <dxf>
      <fill>
        <patternFill>
          <bgColor theme="0" tint="-0.14996795556505021"/>
        </patternFill>
      </fill>
    </dxf>
    <dxf>
      <fill>
        <patternFill>
          <fgColor rgb="FFFFFF00"/>
          <bgColor rgb="FFFFFF00"/>
        </patternFill>
      </fill>
    </dxf>
    <dxf>
      <fill>
        <patternFill>
          <fgColor rgb="FFFFC000"/>
          <bgColor rgb="FFFFC000"/>
        </patternFill>
      </fill>
    </dxf>
    <dxf>
      <fill>
        <patternFill>
          <bgColor rgb="FFFF0000"/>
        </patternFill>
      </fill>
    </dxf>
    <dxf>
      <fill>
        <patternFill>
          <fgColor rgb="FF92D050"/>
          <bgColor rgb="FF92D050"/>
        </patternFill>
      </fill>
    </dxf>
    <dxf>
      <fill>
        <patternFill>
          <bgColor rgb="FF00B050"/>
        </patternFill>
      </fill>
    </dxf>
    <dxf>
      <fill>
        <patternFill>
          <fgColor theme="6"/>
        </patternFill>
      </fill>
    </dxf>
    <dxf>
      <fill>
        <patternFill>
          <bgColor theme="0" tint="-0.14996795556505021"/>
        </patternFill>
      </fill>
    </dxf>
    <dxf>
      <fill>
        <patternFill>
          <fgColor rgb="FFFFC000"/>
          <bgColor rgb="FFFFC000"/>
        </patternFill>
      </fill>
    </dxf>
    <dxf>
      <fill>
        <patternFill>
          <bgColor rgb="FFFF0000"/>
        </patternFill>
      </fill>
    </dxf>
    <dxf>
      <fill>
        <patternFill>
          <bgColor rgb="FF00B050"/>
        </patternFill>
      </fill>
    </dxf>
    <dxf>
      <fill>
        <patternFill>
          <fgColor rgb="FF92D050"/>
          <bgColor rgb="FF92D050"/>
        </patternFill>
      </fill>
    </dxf>
    <dxf>
      <fill>
        <patternFill>
          <fgColor rgb="FFFFFF00"/>
          <bgColor rgb="FFFFFF00"/>
        </patternFill>
      </fill>
    </dxf>
    <dxf>
      <fill>
        <patternFill>
          <fgColor rgb="FF92D050"/>
          <bgColor theme="6" tint="0.59996337778862885"/>
        </patternFill>
      </fill>
    </dxf>
    <dxf>
      <fill>
        <patternFill>
          <fgColor rgb="FF92D050"/>
          <bgColor theme="6" tint="0.59996337778862885"/>
        </patternFill>
      </fill>
    </dxf>
    <dxf>
      <fill>
        <patternFill>
          <bgColor rgb="FFFF0000"/>
        </patternFill>
      </fill>
    </dxf>
    <dxf>
      <fill>
        <patternFill>
          <bgColor rgb="FF00B050"/>
        </patternFill>
      </fill>
    </dxf>
    <dxf>
      <fill>
        <patternFill>
          <fgColor rgb="FFFFC000"/>
          <bgColor rgb="FFFFC000"/>
        </patternFill>
      </fill>
    </dxf>
    <dxf>
      <fill>
        <patternFill>
          <fgColor rgb="FFFFFF00"/>
          <bgColor rgb="FFFFFF00"/>
        </patternFill>
      </fill>
    </dxf>
    <dxf>
      <fill>
        <patternFill>
          <bgColor theme="0" tint="-0.14996795556505021"/>
        </patternFill>
      </fill>
    </dxf>
    <dxf>
      <fill>
        <patternFill>
          <fgColor theme="6"/>
        </patternFill>
      </fill>
    </dxf>
    <dxf>
      <fill>
        <patternFill>
          <fgColor rgb="FF92D050"/>
          <bgColor rgb="FF92D050"/>
        </patternFill>
      </fill>
    </dxf>
    <dxf>
      <fill>
        <patternFill>
          <fgColor rgb="FF92D050"/>
          <bgColor rgb="FF92D050"/>
        </patternFill>
      </fill>
    </dxf>
    <dxf>
      <fill>
        <patternFill>
          <fgColor theme="6"/>
        </patternFill>
      </fill>
    </dxf>
    <dxf>
      <fill>
        <patternFill>
          <fgColor rgb="FF92D050"/>
          <bgColor theme="6" tint="0.59996337778862885"/>
        </patternFill>
      </fill>
    </dxf>
    <dxf>
      <fill>
        <patternFill>
          <bgColor rgb="FF00B050"/>
        </patternFill>
      </fill>
    </dxf>
    <dxf>
      <fill>
        <patternFill>
          <fgColor rgb="FFFFC000"/>
          <bgColor rgb="FFFFC000"/>
        </patternFill>
      </fill>
    </dxf>
    <dxf>
      <fill>
        <patternFill>
          <fgColor rgb="FFFFFF00"/>
          <bgColor rgb="FFFFFF00"/>
        </patternFill>
      </fill>
    </dxf>
    <dxf>
      <fill>
        <patternFill>
          <bgColor rgb="FFFF0000"/>
        </patternFill>
      </fill>
    </dxf>
    <dxf>
      <fill>
        <patternFill>
          <fgColor theme="6"/>
        </patternFill>
      </fill>
    </dxf>
    <dxf>
      <fill>
        <patternFill>
          <fgColor rgb="FFFFFF00"/>
          <bgColor rgb="FFFFFF00"/>
        </patternFill>
      </fill>
    </dxf>
    <dxf>
      <fill>
        <patternFill>
          <bgColor rgb="FFFF0000"/>
        </patternFill>
      </fill>
    </dxf>
    <dxf>
      <fill>
        <patternFill>
          <fgColor rgb="FF92D050"/>
          <bgColor rgb="FF92D050"/>
        </patternFill>
      </fill>
    </dxf>
    <dxf>
      <fill>
        <patternFill>
          <fgColor rgb="FF92D050"/>
          <bgColor theme="6" tint="0.59996337778862885"/>
        </patternFill>
      </fill>
    </dxf>
    <dxf>
      <fill>
        <patternFill>
          <fgColor rgb="FFFFC000"/>
          <bgColor rgb="FFFFC000"/>
        </patternFill>
      </fill>
    </dxf>
    <dxf>
      <fill>
        <patternFill>
          <bgColor rgb="FF00B050"/>
        </patternFill>
      </fill>
    </dxf>
    <dxf>
      <fill>
        <patternFill>
          <bgColor theme="0" tint="-0.14996795556505021"/>
        </patternFill>
      </fill>
    </dxf>
    <dxf>
      <fill>
        <patternFill>
          <fgColor rgb="FFFFFF00"/>
          <bgColor rgb="FFFFFF00"/>
        </patternFill>
      </fill>
    </dxf>
    <dxf>
      <fill>
        <patternFill>
          <fgColor rgb="FFFFC000"/>
          <bgColor rgb="FFFFC000"/>
        </patternFill>
      </fill>
    </dxf>
    <dxf>
      <fill>
        <patternFill>
          <bgColor rgb="FFFF0000"/>
        </patternFill>
      </fill>
    </dxf>
    <dxf>
      <fill>
        <patternFill>
          <fgColor theme="6"/>
        </patternFill>
      </fill>
    </dxf>
    <dxf>
      <fill>
        <patternFill>
          <bgColor rgb="FF00B050"/>
        </patternFill>
      </fill>
    </dxf>
    <dxf>
      <fill>
        <patternFill>
          <fgColor rgb="FF92D050"/>
          <bgColor rgb="FF92D050"/>
        </patternFill>
      </fill>
    </dxf>
    <dxf>
      <fill>
        <patternFill>
          <fgColor rgb="FF92D050"/>
          <bgColor theme="6" tint="0.59996337778862885"/>
        </patternFill>
      </fill>
    </dxf>
  </dxfs>
  <tableStyles count="0" defaultTableStyle="TableStyleMedium2" defaultPivotStyle="PivotStyleLight16"/>
  <colors>
    <mruColors>
      <color rgb="FF00FF99"/>
      <color rgb="FFFFFF66"/>
      <color rgb="FF09309F"/>
      <color rgb="FF007CA8"/>
      <color rgb="FF00D661"/>
      <color rgb="FFF4740A"/>
      <color rgb="FF00DE64"/>
      <color rgb="FF89F438"/>
      <color rgb="FF00F66F"/>
      <color rgb="FF00EE6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4.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3.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2.xml"/><Relationship Id="rId28" Type="http://schemas.openxmlformats.org/officeDocument/2006/relationships/externalLink" Target="externalLinks/externalLink7.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openxmlformats.org/officeDocument/2006/relationships/externalLink" Target="externalLinks/externalLink6.xml"/><Relationship Id="rId30" Type="http://schemas.openxmlformats.org/officeDocument/2006/relationships/externalLink" Target="externalLinks/externalLink9.xml"/><Relationship Id="rId35" Type="http://schemas.openxmlformats.org/officeDocument/2006/relationships/calcChain" Target="calcChain.xml"/><Relationship Id="rId8"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ysClr val="windowText" lastClr="000000"/>
                </a:solidFill>
                <a:latin typeface="+mn-lt"/>
                <a:ea typeface="+mn-ea"/>
                <a:cs typeface="+mn-cs"/>
              </a:defRPr>
            </a:pPr>
            <a:r>
              <a:rPr lang="es-CO" sz="1800" b="1"/>
              <a:t>ZONAS DE RIESGO RESIDUAL </a:t>
            </a:r>
          </a:p>
        </c:rich>
      </c:tx>
      <c:overlay val="0"/>
      <c:spPr>
        <a:noFill/>
        <a:ln>
          <a:noFill/>
        </a:ln>
        <a:effectLst/>
      </c:spPr>
    </c:title>
    <c:autoTitleDeleted val="0"/>
    <c:view3D>
      <c:rotX val="30"/>
      <c:rotY val="0"/>
      <c:depthPercent val="100"/>
      <c:rAngAx val="0"/>
    </c:view3D>
    <c:floor>
      <c:thickness val="0"/>
      <c:spPr>
        <a:noFill/>
        <a:ln w="9525" cap="flat" cmpd="sng" algn="ctr">
          <a:noFill/>
          <a:prstDash val="solid"/>
          <a:round/>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a:noFill/>
              </a:ln>
              <a:effectLst/>
              <a:sp3d>
                <a:contourClr>
                  <a:schemeClr val="lt1"/>
                </a:contourClr>
              </a:sp3d>
            </c:spPr>
            <c:extLst>
              <c:ext xmlns:c16="http://schemas.microsoft.com/office/drawing/2014/chart" uri="{C3380CC4-5D6E-409C-BE32-E72D297353CC}">
                <c16:uniqueId val="{00000001-B8CE-4316-9FEF-59AE3AE9DDDB}"/>
              </c:ext>
            </c:extLst>
          </c:dPt>
          <c:dPt>
            <c:idx val="1"/>
            <c:bubble3D val="0"/>
            <c:spPr>
              <a:solidFill>
                <a:schemeClr val="accent2"/>
              </a:solidFill>
              <a:ln>
                <a:noFill/>
              </a:ln>
              <a:effectLst/>
              <a:sp3d>
                <a:contourClr>
                  <a:schemeClr val="lt1"/>
                </a:contourClr>
              </a:sp3d>
            </c:spPr>
            <c:extLst>
              <c:ext xmlns:c16="http://schemas.microsoft.com/office/drawing/2014/chart" uri="{C3380CC4-5D6E-409C-BE32-E72D297353CC}">
                <c16:uniqueId val="{00000003-B8CE-4316-9FEF-59AE3AE9DDDB}"/>
              </c:ext>
            </c:extLst>
          </c:dPt>
          <c:dPt>
            <c:idx val="2"/>
            <c:bubble3D val="0"/>
            <c:spPr>
              <a:solidFill>
                <a:schemeClr val="accent3"/>
              </a:solidFill>
              <a:ln>
                <a:noFill/>
              </a:ln>
              <a:effectLst/>
              <a:sp3d>
                <a:contourClr>
                  <a:schemeClr val="lt1"/>
                </a:contourClr>
              </a:sp3d>
            </c:spPr>
            <c:extLst>
              <c:ext xmlns:c16="http://schemas.microsoft.com/office/drawing/2014/chart" uri="{C3380CC4-5D6E-409C-BE32-E72D297353CC}">
                <c16:uniqueId val="{00000005-B8CE-4316-9FEF-59AE3AE9DDDB}"/>
              </c:ext>
            </c:extLst>
          </c:dPt>
          <c:dPt>
            <c:idx val="3"/>
            <c:bubble3D val="0"/>
            <c:spPr>
              <a:solidFill>
                <a:schemeClr val="accent4"/>
              </a:solidFill>
              <a:ln>
                <a:noFill/>
              </a:ln>
              <a:effectLst/>
              <a:sp3d>
                <a:contourClr>
                  <a:schemeClr val="lt1"/>
                </a:contourClr>
              </a:sp3d>
            </c:spPr>
            <c:extLst>
              <c:ext xmlns:c16="http://schemas.microsoft.com/office/drawing/2014/chart" uri="{C3380CC4-5D6E-409C-BE32-E72D297353CC}">
                <c16:uniqueId val="{00000007-B8CE-4316-9FEF-59AE3AE9DDDB}"/>
              </c:ext>
            </c:extLst>
          </c:dPt>
          <c:dLbls>
            <c:dLbl>
              <c:idx val="0"/>
              <c:layout>
                <c:manualLayout>
                  <c:x val="0.17741715504181207"/>
                  <c:y val="1.8062905018329085E-2"/>
                </c:manualLayout>
              </c:layout>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1200" b="0"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1787832618705882"/>
                      <c:h val="0.12235434267839916"/>
                    </c:manualLayout>
                  </c15:layout>
                </c:ext>
                <c:ext xmlns:c16="http://schemas.microsoft.com/office/drawing/2014/chart" uri="{C3380CC4-5D6E-409C-BE32-E72D297353CC}">
                  <c16:uniqueId val="{00000001-B8CE-4316-9FEF-59AE3AE9DDDB}"/>
                </c:ext>
              </c:extLst>
            </c:dLbl>
            <c:dLbl>
              <c:idx val="1"/>
              <c:layout>
                <c:manualLayout>
                  <c:x val="2.2928644332760453E-2"/>
                  <c:y val="-5.7444627248158228E-2"/>
                </c:manualLayout>
              </c:layout>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1200" b="0"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3000156206845029"/>
                      <c:h val="0.12968202106986412"/>
                    </c:manualLayout>
                  </c15:layout>
                </c:ext>
                <c:ext xmlns:c16="http://schemas.microsoft.com/office/drawing/2014/chart" uri="{C3380CC4-5D6E-409C-BE32-E72D297353CC}">
                  <c16:uniqueId val="{00000003-B8CE-4316-9FEF-59AE3AE9DDDB}"/>
                </c:ext>
              </c:extLst>
            </c:dLbl>
            <c:dLbl>
              <c:idx val="2"/>
              <c:layout>
                <c:manualLayout>
                  <c:x val="-1.0838136570530796E-2"/>
                  <c:y val="3.1854422974006695E-2"/>
                </c:manualLayout>
              </c:layout>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1200" b="0"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6388011011450637"/>
                      <c:h val="0.1199117832145775"/>
                    </c:manualLayout>
                  </c15:layout>
                </c:ext>
                <c:ext xmlns:c16="http://schemas.microsoft.com/office/drawing/2014/chart" uri="{C3380CC4-5D6E-409C-BE32-E72D297353CC}">
                  <c16:uniqueId val="{00000005-B8CE-4316-9FEF-59AE3AE9DDDB}"/>
                </c:ext>
              </c:extLst>
            </c:dLbl>
            <c:dLbl>
              <c:idx val="3"/>
              <c:layout>
                <c:manualLayout>
                  <c:x val="-0.10408263459128435"/>
                  <c:y val="1.8905282672180439E-2"/>
                </c:manualLayout>
              </c:layout>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noAutofit/>
                </a:bodyPr>
                <a:lstStyle/>
                <a:p>
                  <a:pPr>
                    <a:defRPr sz="1200" b="0"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extLst>
                <c:ext xmlns:c15="http://schemas.microsoft.com/office/drawing/2012/chart" uri="{CE6537A1-D6FC-4f65-9D91-7224C49458BB}">
                  <c15:spPr xmlns:c15="http://schemas.microsoft.com/office/drawing/2012/chart">
                    <a:prstGeom prst="wedgeRectCallout">
                      <a:avLst/>
                    </a:prstGeom>
                  </c15:spPr>
                  <c15:layout>
                    <c:manualLayout>
                      <c:w val="0.12155484671354384"/>
                      <c:h val="0.11502666428693419"/>
                    </c:manualLayout>
                  </c15:layout>
                </c:ext>
                <c:ext xmlns:c16="http://schemas.microsoft.com/office/drawing/2014/chart" uri="{C3380CC4-5D6E-409C-BE32-E72D297353CC}">
                  <c16:uniqueId val="{00000007-B8CE-4316-9FEF-59AE3AE9DDDB}"/>
                </c:ext>
              </c:extLst>
            </c:dLbl>
            <c:numFmt formatCode="0.00%" sourceLinked="0"/>
            <c:spPr>
              <a:solidFill>
                <a:sysClr val="window" lastClr="FFFFFF"/>
              </a:solidFill>
              <a:ln>
                <a:solidFill>
                  <a:sysClr val="windowText" lastClr="000000">
                    <a:lumMod val="25000"/>
                    <a:lumOff val="75000"/>
                  </a:sysClr>
                </a:solidFill>
              </a:ln>
              <a:effectLst/>
            </c:spPr>
            <c:txPr>
              <a:bodyPr rot="0" spcFirstLastPara="1" vertOverflow="clip" horzOverflow="clip" vert="horz" wrap="square" lIns="36576" tIns="18288" rIns="36576" bIns="18288" anchor="ctr" anchorCtr="1">
                <a:spAutoFit/>
              </a:bodyPr>
              <a:lstStyle/>
              <a:p>
                <a:pPr>
                  <a:defRPr sz="1200" b="0" i="0" u="none" strike="noStrike" kern="1200" baseline="0">
                    <a:solidFill>
                      <a:sysClr val="windowText" lastClr="000000"/>
                    </a:solidFill>
                    <a:latin typeface="+mn-lt"/>
                    <a:ea typeface="+mn-ea"/>
                    <a:cs typeface="+mn-cs"/>
                  </a:defRPr>
                </a:pPr>
                <a:endParaRPr lang="es-MX"/>
              </a:p>
            </c:txPr>
            <c:dLblPos val="bestFit"/>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c15:spPr>
              </c:ext>
            </c:extLst>
          </c:dLbls>
          <c:cat>
            <c:strRef>
              <c:f>'RESUMEN 1'!$N$4:$Q$4</c:f>
              <c:strCache>
                <c:ptCount val="4"/>
                <c:pt idx="0">
                  <c:v>BAJO</c:v>
                </c:pt>
                <c:pt idx="1">
                  <c:v>MODERADO</c:v>
                </c:pt>
                <c:pt idx="2">
                  <c:v>ALTO</c:v>
                </c:pt>
                <c:pt idx="3">
                  <c:v>EXTREMO</c:v>
                </c:pt>
              </c:strCache>
            </c:strRef>
          </c:cat>
          <c:val>
            <c:numRef>
              <c:f>'RESUMEN 1'!$N$5:$Q$5</c:f>
              <c:numCache>
                <c:formatCode>General</c:formatCode>
                <c:ptCount val="4"/>
                <c:pt idx="0">
                  <c:v>9</c:v>
                </c:pt>
                <c:pt idx="1">
                  <c:v>23</c:v>
                </c:pt>
                <c:pt idx="2">
                  <c:v>23</c:v>
                </c:pt>
                <c:pt idx="3">
                  <c:v>15</c:v>
                </c:pt>
              </c:numCache>
            </c:numRef>
          </c:val>
          <c:extLst>
            <c:ext xmlns:c16="http://schemas.microsoft.com/office/drawing/2014/chart" uri="{C3380CC4-5D6E-409C-BE32-E72D297353CC}">
              <c16:uniqueId val="{00000008-B8CE-4316-9FEF-59AE3AE9DDDB}"/>
            </c:ext>
          </c:extLst>
        </c:ser>
        <c:ser>
          <c:idx val="1"/>
          <c:order val="1"/>
          <c:dPt>
            <c:idx val="0"/>
            <c:bubble3D val="0"/>
            <c:spPr>
              <a:solidFill>
                <a:schemeClr val="accent1"/>
              </a:solidFill>
              <a:ln>
                <a:noFill/>
              </a:ln>
              <a:effectLst/>
              <a:sp3d>
                <a:contourClr>
                  <a:schemeClr val="lt1"/>
                </a:contourClr>
              </a:sp3d>
            </c:spPr>
            <c:extLst>
              <c:ext xmlns:c16="http://schemas.microsoft.com/office/drawing/2014/chart" uri="{C3380CC4-5D6E-409C-BE32-E72D297353CC}">
                <c16:uniqueId val="{00000009-401F-4E95-AC0F-ACFE38FFD0E5}"/>
              </c:ext>
            </c:extLst>
          </c:dPt>
          <c:dPt>
            <c:idx val="1"/>
            <c:bubble3D val="0"/>
            <c:spPr>
              <a:solidFill>
                <a:schemeClr val="accent2"/>
              </a:solidFill>
              <a:ln>
                <a:noFill/>
              </a:ln>
              <a:effectLst/>
              <a:sp3d>
                <a:contourClr>
                  <a:schemeClr val="lt1"/>
                </a:contourClr>
              </a:sp3d>
            </c:spPr>
            <c:extLst>
              <c:ext xmlns:c16="http://schemas.microsoft.com/office/drawing/2014/chart" uri="{C3380CC4-5D6E-409C-BE32-E72D297353CC}">
                <c16:uniqueId val="{0000000B-401F-4E95-AC0F-ACFE38FFD0E5}"/>
              </c:ext>
            </c:extLst>
          </c:dPt>
          <c:dPt>
            <c:idx val="2"/>
            <c:bubble3D val="0"/>
            <c:spPr>
              <a:solidFill>
                <a:schemeClr val="accent3"/>
              </a:solidFill>
              <a:ln>
                <a:noFill/>
              </a:ln>
              <a:effectLst/>
              <a:sp3d>
                <a:contourClr>
                  <a:schemeClr val="lt1"/>
                </a:contourClr>
              </a:sp3d>
            </c:spPr>
            <c:extLst>
              <c:ext xmlns:c16="http://schemas.microsoft.com/office/drawing/2014/chart" uri="{C3380CC4-5D6E-409C-BE32-E72D297353CC}">
                <c16:uniqueId val="{0000000D-401F-4E95-AC0F-ACFE38FFD0E5}"/>
              </c:ext>
            </c:extLst>
          </c:dPt>
          <c:dPt>
            <c:idx val="3"/>
            <c:bubble3D val="0"/>
            <c:spPr>
              <a:solidFill>
                <a:schemeClr val="accent4"/>
              </a:solidFill>
              <a:ln>
                <a:noFill/>
              </a:ln>
              <a:effectLst/>
              <a:sp3d>
                <a:contourClr>
                  <a:schemeClr val="lt1"/>
                </a:contourClr>
              </a:sp3d>
            </c:spPr>
            <c:extLst>
              <c:ext xmlns:c16="http://schemas.microsoft.com/office/drawing/2014/chart" uri="{C3380CC4-5D6E-409C-BE32-E72D297353CC}">
                <c16:uniqueId val="{0000000F-401F-4E95-AC0F-ACFE38FFD0E5}"/>
              </c:ext>
            </c:extLst>
          </c:dPt>
          <c:cat>
            <c:strRef>
              <c:f>'RESUMEN 1'!$N$4:$Q$4</c:f>
              <c:strCache>
                <c:ptCount val="4"/>
                <c:pt idx="0">
                  <c:v>BAJO</c:v>
                </c:pt>
                <c:pt idx="1">
                  <c:v>MODERADO</c:v>
                </c:pt>
                <c:pt idx="2">
                  <c:v>ALTO</c:v>
                </c:pt>
                <c:pt idx="3">
                  <c:v>EXTREMO</c:v>
                </c:pt>
              </c:strCache>
            </c:strRef>
          </c:cat>
          <c:val>
            <c:numRef>
              <c:f>'RESUMEN 1'!$N$6:$Q$6</c:f>
              <c:numCache>
                <c:formatCode>0.00%</c:formatCode>
                <c:ptCount val="4"/>
                <c:pt idx="0">
                  <c:v>0.12857142857142856</c:v>
                </c:pt>
                <c:pt idx="1">
                  <c:v>0.32857142857142857</c:v>
                </c:pt>
                <c:pt idx="2">
                  <c:v>0.32857142857142857</c:v>
                </c:pt>
                <c:pt idx="3">
                  <c:v>0.21428571428571427</c:v>
                </c:pt>
              </c:numCache>
            </c:numRef>
          </c:val>
          <c:extLst>
            <c:ext xmlns:c16="http://schemas.microsoft.com/office/drawing/2014/chart" uri="{C3380CC4-5D6E-409C-BE32-E72D297353CC}">
              <c16:uniqueId val="{00000009-99FC-4CF7-95E7-C61C7F2F48D2}"/>
            </c:ext>
          </c:extLst>
        </c:ser>
        <c:dLbls>
          <c:showLegendKey val="0"/>
          <c:showVal val="0"/>
          <c:showCatName val="0"/>
          <c:showSerName val="0"/>
          <c:showPercent val="0"/>
          <c:showBubbleSize val="0"/>
          <c:showLeaderLines val="0"/>
        </c:dLbls>
      </c:pie3DChart>
      <c:spPr>
        <a:noFill/>
        <a:ln>
          <a:noFill/>
        </a:ln>
        <a:effectLst/>
      </c:spPr>
    </c:plotArea>
    <c:legend>
      <c:legendPos val="b"/>
      <c:legendEntry>
        <c:idx val="0"/>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legendEntry>
      <c:legendEntry>
        <c:idx val="1"/>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legendEntry>
      <c:legendEntry>
        <c:idx val="2"/>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legendEntry>
      <c:legendEntry>
        <c:idx val="3"/>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legendEntry>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mn-lt"/>
              <a:ea typeface="+mn-ea"/>
              <a:cs typeface="+mn-cs"/>
            </a:defRPr>
          </a:pPr>
          <a:endParaRPr lang="es-MX"/>
        </a:p>
      </c:txPr>
    </c:legend>
    <c:plotVisOnly val="1"/>
    <c:dispBlanksAs val="gap"/>
    <c:showDLblsOverMax val="0"/>
  </c:chart>
  <c:spPr>
    <a:solidFill>
      <a:schemeClr val="bg1"/>
    </a:solidFill>
    <a:ln w="9525" cap="flat" cmpd="sng" algn="ctr">
      <a:solidFill>
        <a:schemeClr val="tx1">
          <a:lumMod val="15000"/>
          <a:lumOff val="85000"/>
        </a:schemeClr>
      </a:solidFill>
      <a:prstDash val="solid"/>
      <a:round/>
    </a:ln>
    <a:effectLst/>
  </c:spPr>
  <c:txPr>
    <a:bodyPr/>
    <a:lstStyle/>
    <a:p>
      <a:pPr>
        <a:defRPr>
          <a:solidFill>
            <a:sysClr val="windowText" lastClr="000000"/>
          </a:solidFill>
        </a:defRPr>
      </a:pPr>
      <a:endParaRPr lang="es-MX"/>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microsoft.com/office/2007/relationships/hdphoto" Target="../media/hdphoto3.wdp"/><Relationship Id="rId13" Type="http://schemas.openxmlformats.org/officeDocument/2006/relationships/image" Target="../media/image9.png"/><Relationship Id="rId18" Type="http://schemas.openxmlformats.org/officeDocument/2006/relationships/image" Target="../media/image13.png"/><Relationship Id="rId3" Type="http://schemas.openxmlformats.org/officeDocument/2006/relationships/image" Target="../media/image2.png"/><Relationship Id="rId21" Type="http://schemas.openxmlformats.org/officeDocument/2006/relationships/image" Target="../media/image16.png"/><Relationship Id="rId7" Type="http://schemas.openxmlformats.org/officeDocument/2006/relationships/image" Target="../media/image5.png"/><Relationship Id="rId12" Type="http://schemas.openxmlformats.org/officeDocument/2006/relationships/image" Target="../media/image8.png"/><Relationship Id="rId17" Type="http://schemas.openxmlformats.org/officeDocument/2006/relationships/image" Target="../media/image12.png"/><Relationship Id="rId2" Type="http://schemas.microsoft.com/office/2007/relationships/hdphoto" Target="../media/hdphoto1.wdp"/><Relationship Id="rId16" Type="http://schemas.openxmlformats.org/officeDocument/2006/relationships/image" Target="../media/image11.png"/><Relationship Id="rId20"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4.png"/><Relationship Id="rId11" Type="http://schemas.microsoft.com/office/2007/relationships/hdphoto" Target="../media/hdphoto4.wdp"/><Relationship Id="rId24" Type="http://schemas.openxmlformats.org/officeDocument/2006/relationships/image" Target="../media/image18.png"/><Relationship Id="rId5" Type="http://schemas.microsoft.com/office/2007/relationships/hdphoto" Target="../media/hdphoto2.wdp"/><Relationship Id="rId15" Type="http://schemas.microsoft.com/office/2007/relationships/hdphoto" Target="../media/hdphoto5.wdp"/><Relationship Id="rId23" Type="http://schemas.microsoft.com/office/2007/relationships/hdphoto" Target="../media/hdphoto6.wdp"/><Relationship Id="rId10" Type="http://schemas.openxmlformats.org/officeDocument/2006/relationships/image" Target="../media/image7.png"/><Relationship Id="rId19" Type="http://schemas.openxmlformats.org/officeDocument/2006/relationships/image" Target="../media/image14.png"/><Relationship Id="rId4" Type="http://schemas.openxmlformats.org/officeDocument/2006/relationships/image" Target="../media/image3.png"/><Relationship Id="rId9" Type="http://schemas.openxmlformats.org/officeDocument/2006/relationships/image" Target="../media/image6.emf"/><Relationship Id="rId14" Type="http://schemas.openxmlformats.org/officeDocument/2006/relationships/image" Target="../media/image10.png"/><Relationship Id="rId22"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9.png"/></Relationships>
</file>

<file path=xl/drawings/_rels/drawing3.xml.rels><?xml version="1.0" encoding="UTF-8" standalone="yes"?>
<Relationships xmlns="http://schemas.openxmlformats.org/package/2006/relationships"><Relationship Id="rId1" Type="http://schemas.openxmlformats.org/officeDocument/2006/relationships/image" Target="../media/image20.png"/></Relationships>
</file>

<file path=xl/drawings/_rels/drawing4.xml.rels><?xml version="1.0" encoding="UTF-8" standalone="yes"?>
<Relationships xmlns="http://schemas.openxmlformats.org/package/2006/relationships"><Relationship Id="rId1" Type="http://schemas.openxmlformats.org/officeDocument/2006/relationships/image" Target="../media/image19.png"/></Relationships>
</file>

<file path=xl/drawings/_rels/drawing7.xml.rels><?xml version="1.0" encoding="UTF-8" standalone="yes"?>
<Relationships xmlns="http://schemas.openxmlformats.org/package/2006/relationships"><Relationship Id="rId8" Type="http://schemas.microsoft.com/office/2007/relationships/hdphoto" Target="../media/hdphoto3.wdp"/><Relationship Id="rId13" Type="http://schemas.openxmlformats.org/officeDocument/2006/relationships/image" Target="../media/image9.png"/><Relationship Id="rId18" Type="http://schemas.openxmlformats.org/officeDocument/2006/relationships/image" Target="../media/image13.png"/><Relationship Id="rId3" Type="http://schemas.openxmlformats.org/officeDocument/2006/relationships/image" Target="../media/image2.png"/><Relationship Id="rId21" Type="http://schemas.openxmlformats.org/officeDocument/2006/relationships/image" Target="../media/image16.png"/><Relationship Id="rId7" Type="http://schemas.openxmlformats.org/officeDocument/2006/relationships/image" Target="../media/image5.png"/><Relationship Id="rId12" Type="http://schemas.openxmlformats.org/officeDocument/2006/relationships/image" Target="../media/image8.png"/><Relationship Id="rId17" Type="http://schemas.openxmlformats.org/officeDocument/2006/relationships/image" Target="../media/image12.png"/><Relationship Id="rId2" Type="http://schemas.microsoft.com/office/2007/relationships/hdphoto" Target="../media/hdphoto1.wdp"/><Relationship Id="rId16" Type="http://schemas.openxmlformats.org/officeDocument/2006/relationships/image" Target="../media/image11.png"/><Relationship Id="rId20" Type="http://schemas.openxmlformats.org/officeDocument/2006/relationships/image" Target="../media/image15.png"/><Relationship Id="rId1" Type="http://schemas.openxmlformats.org/officeDocument/2006/relationships/image" Target="../media/image1.png"/><Relationship Id="rId6" Type="http://schemas.openxmlformats.org/officeDocument/2006/relationships/image" Target="../media/image4.png"/><Relationship Id="rId11" Type="http://schemas.microsoft.com/office/2007/relationships/hdphoto" Target="../media/hdphoto4.wdp"/><Relationship Id="rId24" Type="http://schemas.openxmlformats.org/officeDocument/2006/relationships/image" Target="../media/image18.png"/><Relationship Id="rId5" Type="http://schemas.microsoft.com/office/2007/relationships/hdphoto" Target="../media/hdphoto2.wdp"/><Relationship Id="rId15" Type="http://schemas.microsoft.com/office/2007/relationships/hdphoto" Target="../media/hdphoto5.wdp"/><Relationship Id="rId23" Type="http://schemas.microsoft.com/office/2007/relationships/hdphoto" Target="../media/hdphoto6.wdp"/><Relationship Id="rId10" Type="http://schemas.openxmlformats.org/officeDocument/2006/relationships/image" Target="../media/image7.png"/><Relationship Id="rId19" Type="http://schemas.openxmlformats.org/officeDocument/2006/relationships/image" Target="../media/image14.png"/><Relationship Id="rId4" Type="http://schemas.openxmlformats.org/officeDocument/2006/relationships/image" Target="../media/image3.png"/><Relationship Id="rId9" Type="http://schemas.openxmlformats.org/officeDocument/2006/relationships/image" Target="../media/image6.emf"/><Relationship Id="rId14" Type="http://schemas.openxmlformats.org/officeDocument/2006/relationships/image" Target="../media/image10.png"/><Relationship Id="rId22" Type="http://schemas.openxmlformats.org/officeDocument/2006/relationships/image" Target="../media/image17.png"/></Relationships>
</file>

<file path=xl/drawings/_rels/drawing8.xml.rels><?xml version="1.0" encoding="UTF-8" standalone="yes"?>
<Relationships xmlns="http://schemas.openxmlformats.org/package/2006/relationships"><Relationship Id="rId1" Type="http://schemas.openxmlformats.org/officeDocument/2006/relationships/image" Target="../media/image21.png"/></Relationships>
</file>

<file path=xl/drawings/_rels/drawing9.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3</xdr:col>
      <xdr:colOff>200026</xdr:colOff>
      <xdr:row>4</xdr:row>
      <xdr:rowOff>59504</xdr:rowOff>
    </xdr:from>
    <xdr:to>
      <xdr:col>3</xdr:col>
      <xdr:colOff>590550</xdr:colOff>
      <xdr:row>5</xdr:row>
      <xdr:rowOff>2309</xdr:rowOff>
    </xdr:to>
    <xdr:pic>
      <xdr:nvPicPr>
        <xdr:cNvPr id="2" name="1 Imagen">
          <a:extLst>
            <a:ext uri="{FF2B5EF4-FFF2-40B4-BE49-F238E27FC236}">
              <a16:creationId xmlns:a16="http://schemas.microsoft.com/office/drawing/2014/main" id="{CE39BCD1-84CD-4347-ACFE-CDB06B33705B}"/>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581401" y="992954"/>
          <a:ext cx="390524" cy="409530"/>
        </a:xfrm>
        <a:prstGeom prst="rect">
          <a:avLst/>
        </a:prstGeom>
        <a:noFill/>
      </xdr:spPr>
    </xdr:pic>
    <xdr:clientData/>
  </xdr:twoCellAnchor>
  <xdr:twoCellAnchor editAs="oneCell">
    <xdr:from>
      <xdr:col>3</xdr:col>
      <xdr:colOff>209550</xdr:colOff>
      <xdr:row>5</xdr:row>
      <xdr:rowOff>76654</xdr:rowOff>
    </xdr:from>
    <xdr:to>
      <xdr:col>3</xdr:col>
      <xdr:colOff>523875</xdr:colOff>
      <xdr:row>5</xdr:row>
      <xdr:rowOff>381000</xdr:rowOff>
    </xdr:to>
    <xdr:pic>
      <xdr:nvPicPr>
        <xdr:cNvPr id="3" name="Picture 4" descr="D:\cmunoz\Documents\Downloads\contrato.png">
          <a:extLst>
            <a:ext uri="{FF2B5EF4-FFF2-40B4-BE49-F238E27FC236}">
              <a16:creationId xmlns:a16="http://schemas.microsoft.com/office/drawing/2014/main" id="{385D0D0A-5008-4102-A5EC-8CCACD6D7378}"/>
            </a:ext>
          </a:extLst>
        </xdr:cNvPr>
        <xdr:cNvPicPr>
          <a:picLocks noChangeAspect="1" noChangeArrowheads="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590925" y="1476829"/>
          <a:ext cx="314325" cy="304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6</xdr:row>
      <xdr:rowOff>40922</xdr:rowOff>
    </xdr:from>
    <xdr:to>
      <xdr:col>3</xdr:col>
      <xdr:colOff>476250</xdr:colOff>
      <xdr:row>7</xdr:row>
      <xdr:rowOff>2820</xdr:rowOff>
    </xdr:to>
    <xdr:pic>
      <xdr:nvPicPr>
        <xdr:cNvPr id="4" name="Picture 5" descr="D:\cmunoz\Documents\Downloads\sitio-web (1).png">
          <a:extLst>
            <a:ext uri="{FF2B5EF4-FFF2-40B4-BE49-F238E27FC236}">
              <a16:creationId xmlns:a16="http://schemas.microsoft.com/office/drawing/2014/main" id="{91CC6354-1B9A-454D-873E-2B1082C0AD23}"/>
            </a:ext>
          </a:extLst>
        </xdr:cNvPr>
        <xdr:cNvPicPr>
          <a:picLocks noChangeAspect="1" noChangeArrowheads="1"/>
        </xdr:cNvPicPr>
      </xdr:nvPicPr>
      <xdr:blipFill>
        <a:blip xmlns:r="http://schemas.openxmlformats.org/officeDocument/2006/relationships" r:embed="rId4" cstate="print">
          <a:duotone>
            <a:srgbClr val="E4EDFE">
              <a:shade val="45000"/>
              <a:satMod val="135000"/>
            </a:srgbClr>
            <a:prstClr val="white"/>
          </a:duotone>
          <a:extLst>
            <a:ext uri="{BEBA8EAE-BF5A-486C-A8C5-ECC9F3942E4B}">
              <a14:imgProps xmlns:a14="http://schemas.microsoft.com/office/drawing/2010/main">
                <a14:imgLayer r:embed="rId5">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571876" y="1917347"/>
          <a:ext cx="285749" cy="323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158116</xdr:colOff>
      <xdr:row>7</xdr:row>
      <xdr:rowOff>342899</xdr:rowOff>
    </xdr:from>
    <xdr:to>
      <xdr:col>3</xdr:col>
      <xdr:colOff>619125</xdr:colOff>
      <xdr:row>7</xdr:row>
      <xdr:rowOff>762000</xdr:rowOff>
    </xdr:to>
    <xdr:pic>
      <xdr:nvPicPr>
        <xdr:cNvPr id="5" name="Picture 3" descr="D:\cmunoz\Documents\Downloads\conversacion.png">
          <a:extLst>
            <a:ext uri="{FF2B5EF4-FFF2-40B4-BE49-F238E27FC236}">
              <a16:creationId xmlns:a16="http://schemas.microsoft.com/office/drawing/2014/main" id="{2DFE4396-AE29-4E32-86C8-9F15DC06ABCF}"/>
            </a:ext>
          </a:extLst>
        </xdr:cNvPr>
        <xdr:cNvPicPr>
          <a:picLocks noChangeAspect="1" noChangeArrowheads="1"/>
        </xdr:cNvPicPr>
      </xdr:nvPicPr>
      <xdr:blipFill>
        <a:blip xmlns:r="http://schemas.openxmlformats.org/officeDocument/2006/relationships" r:embed="rId6" cstate="print">
          <a:duotone>
            <a:srgbClr val="A4C2F4">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3539491" y="2581274"/>
          <a:ext cx="461009" cy="41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9</xdr:row>
      <xdr:rowOff>66675</xdr:rowOff>
    </xdr:from>
    <xdr:to>
      <xdr:col>3</xdr:col>
      <xdr:colOff>582592</xdr:colOff>
      <xdr:row>9</xdr:row>
      <xdr:rowOff>428625</xdr:rowOff>
    </xdr:to>
    <xdr:pic>
      <xdr:nvPicPr>
        <xdr:cNvPr id="6" name="5 Imagen">
          <a:extLst>
            <a:ext uri="{FF2B5EF4-FFF2-40B4-BE49-F238E27FC236}">
              <a16:creationId xmlns:a16="http://schemas.microsoft.com/office/drawing/2014/main" id="{59B2D59B-6522-4972-B1AF-7A77B19005A7}"/>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colorTemperature colorTemp="4700"/>
                  </a14:imgEffect>
                </a14:imgLayer>
              </a14:imgProps>
            </a:ext>
            <a:ext uri="{28A0092B-C50C-407E-A947-70E740481C1C}">
              <a14:useLocalDpi xmlns:a14="http://schemas.microsoft.com/office/drawing/2010/main" val="0"/>
            </a:ext>
          </a:extLst>
        </a:blip>
        <a:stretch>
          <a:fillRect/>
        </a:stretch>
      </xdr:blipFill>
      <xdr:spPr>
        <a:xfrm>
          <a:off x="3505200" y="4029075"/>
          <a:ext cx="458767" cy="361950"/>
        </a:xfrm>
        <a:prstGeom prst="rect">
          <a:avLst/>
        </a:prstGeom>
      </xdr:spPr>
    </xdr:pic>
    <xdr:clientData/>
  </xdr:twoCellAnchor>
  <xdr:twoCellAnchor editAs="oneCell">
    <xdr:from>
      <xdr:col>3</xdr:col>
      <xdr:colOff>85725</xdr:colOff>
      <xdr:row>10</xdr:row>
      <xdr:rowOff>33915</xdr:rowOff>
    </xdr:from>
    <xdr:to>
      <xdr:col>3</xdr:col>
      <xdr:colOff>647700</xdr:colOff>
      <xdr:row>10</xdr:row>
      <xdr:rowOff>466725</xdr:rowOff>
    </xdr:to>
    <xdr:pic>
      <xdr:nvPicPr>
        <xdr:cNvPr id="7" name="7 Imagen">
          <a:extLst>
            <a:ext uri="{FF2B5EF4-FFF2-40B4-BE49-F238E27FC236}">
              <a16:creationId xmlns:a16="http://schemas.microsoft.com/office/drawing/2014/main" id="{2A560E5D-FF02-4DF7-86EC-22DBD69E7E25}"/>
            </a:ext>
          </a:extLst>
        </xdr:cNvPr>
        <xdr:cNvPicPr>
          <a:picLocks noChangeAspect="1"/>
        </xdr:cNvPicPr>
      </xdr:nvPicPr>
      <xdr:blipFill rotWithShape="1">
        <a:blip xmlns:r="http://schemas.openxmlformats.org/officeDocument/2006/relationships" r:embed="rId9"/>
        <a:srcRect l="57709" t="71652" r="28208" b="-313"/>
        <a:stretch/>
      </xdr:blipFill>
      <xdr:spPr>
        <a:xfrm>
          <a:off x="3467100" y="4501140"/>
          <a:ext cx="561975" cy="432810"/>
        </a:xfrm>
        <a:prstGeom prst="rect">
          <a:avLst/>
        </a:prstGeom>
      </xdr:spPr>
    </xdr:pic>
    <xdr:clientData/>
  </xdr:twoCellAnchor>
  <xdr:twoCellAnchor editAs="oneCell">
    <xdr:from>
      <xdr:col>3</xdr:col>
      <xdr:colOff>161926</xdr:colOff>
      <xdr:row>11</xdr:row>
      <xdr:rowOff>145696</xdr:rowOff>
    </xdr:from>
    <xdr:to>
      <xdr:col>3</xdr:col>
      <xdr:colOff>561976</xdr:colOff>
      <xdr:row>12</xdr:row>
      <xdr:rowOff>2820</xdr:rowOff>
    </xdr:to>
    <xdr:pic>
      <xdr:nvPicPr>
        <xdr:cNvPr id="8" name="Picture 5" descr="D:\cmunoz\Documents\Downloads\sitio-web (1).png">
          <a:extLst>
            <a:ext uri="{FF2B5EF4-FFF2-40B4-BE49-F238E27FC236}">
              <a16:creationId xmlns:a16="http://schemas.microsoft.com/office/drawing/2014/main" id="{9107831A-7700-4A5A-9EF7-CDDCB351CB14}"/>
            </a:ext>
          </a:extLst>
        </xdr:cNvPr>
        <xdr:cNvPicPr>
          <a:picLocks noChangeAspect="1" noChangeArrowheads="1"/>
        </xdr:cNvPicPr>
      </xdr:nvPicPr>
      <xdr:blipFill>
        <a:blip xmlns:r="http://schemas.openxmlformats.org/officeDocument/2006/relationships" r:embed="rId10" cstate="print">
          <a:duotone>
            <a:srgbClr val="2A54A7">
              <a:shade val="45000"/>
              <a:satMod val="135000"/>
            </a:srgbClr>
            <a:prstClr val="white"/>
          </a:duotone>
          <a:extLst>
            <a:ext uri="{BEBA8EAE-BF5A-486C-A8C5-ECC9F3942E4B}">
              <a14:imgProps xmlns:a14="http://schemas.microsoft.com/office/drawing/2010/main">
                <a14:imgLayer r:embed="rId11">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543301" y="5117746"/>
          <a:ext cx="400050" cy="4857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133352</xdr:colOff>
      <xdr:row>12</xdr:row>
      <xdr:rowOff>123825</xdr:rowOff>
    </xdr:from>
    <xdr:to>
      <xdr:col>3</xdr:col>
      <xdr:colOff>612424</xdr:colOff>
      <xdr:row>13</xdr:row>
      <xdr:rowOff>2822</xdr:rowOff>
    </xdr:to>
    <xdr:pic>
      <xdr:nvPicPr>
        <xdr:cNvPr id="9" name="9 Imagen">
          <a:extLst>
            <a:ext uri="{FF2B5EF4-FFF2-40B4-BE49-F238E27FC236}">
              <a16:creationId xmlns:a16="http://schemas.microsoft.com/office/drawing/2014/main" id="{8382B6EC-EA31-452C-B55B-1F8454A5F1FC}"/>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14727" y="5724525"/>
          <a:ext cx="479072" cy="50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123827</xdr:colOff>
      <xdr:row>13</xdr:row>
      <xdr:rowOff>75106</xdr:rowOff>
    </xdr:from>
    <xdr:to>
      <xdr:col>3</xdr:col>
      <xdr:colOff>609600</xdr:colOff>
      <xdr:row>14</xdr:row>
      <xdr:rowOff>1</xdr:rowOff>
    </xdr:to>
    <xdr:pic>
      <xdr:nvPicPr>
        <xdr:cNvPr id="10" name="10 Imagen">
          <a:extLst>
            <a:ext uri="{FF2B5EF4-FFF2-40B4-BE49-F238E27FC236}">
              <a16:creationId xmlns:a16="http://schemas.microsoft.com/office/drawing/2014/main" id="{DF437791-76EB-4CC2-B734-F7155ED0B3A5}"/>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05202" y="6304456"/>
          <a:ext cx="485773" cy="553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66676</xdr:colOff>
      <xdr:row>14</xdr:row>
      <xdr:rowOff>47625</xdr:rowOff>
    </xdr:from>
    <xdr:to>
      <xdr:col>3</xdr:col>
      <xdr:colOff>657226</xdr:colOff>
      <xdr:row>14</xdr:row>
      <xdr:rowOff>447675</xdr:rowOff>
    </xdr:to>
    <xdr:pic>
      <xdr:nvPicPr>
        <xdr:cNvPr id="11" name="11 Imagen">
          <a:extLst>
            <a:ext uri="{FF2B5EF4-FFF2-40B4-BE49-F238E27FC236}">
              <a16:creationId xmlns:a16="http://schemas.microsoft.com/office/drawing/2014/main" id="{9640F2F4-E249-4CBC-970D-1C0A0BDC3602}"/>
            </a:ext>
          </a:extLst>
        </xdr:cNvPr>
        <xdr:cNvPicPr>
          <a:picLocks noChangeAspect="1"/>
        </xdr:cNvPicPr>
      </xdr:nvPicPr>
      <xdr:blipFill>
        <a:blip xmlns:r="http://schemas.openxmlformats.org/officeDocument/2006/relationships" r:embed="rId14" cstate="print">
          <a:duotone>
            <a:prstClr val="black"/>
            <a:schemeClr val="tx2">
              <a:tint val="45000"/>
              <a:satMod val="400000"/>
            </a:schemeClr>
          </a:duotone>
          <a:extLst>
            <a:ext uri="{BEBA8EAE-BF5A-486C-A8C5-ECC9F3942E4B}">
              <a14:imgProps xmlns:a14="http://schemas.microsoft.com/office/drawing/2010/main">
                <a14:imgLayer r:embed="rId1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448051" y="6905625"/>
          <a:ext cx="590550" cy="400050"/>
        </a:xfrm>
        <a:prstGeom prst="rect">
          <a:avLst/>
        </a:prstGeom>
        <a:noFill/>
      </xdr:spPr>
    </xdr:pic>
    <xdr:clientData/>
  </xdr:twoCellAnchor>
  <xdr:twoCellAnchor editAs="oneCell">
    <xdr:from>
      <xdr:col>3</xdr:col>
      <xdr:colOff>52916</xdr:colOff>
      <xdr:row>15</xdr:row>
      <xdr:rowOff>42332</xdr:rowOff>
    </xdr:from>
    <xdr:to>
      <xdr:col>3</xdr:col>
      <xdr:colOff>687915</xdr:colOff>
      <xdr:row>15</xdr:row>
      <xdr:rowOff>514349</xdr:rowOff>
    </xdr:to>
    <xdr:pic>
      <xdr:nvPicPr>
        <xdr:cNvPr id="12" name="Picture 4" descr="Corrimiento Tierras | Vectores, Fotos de Stock y PSD Gratis">
          <a:extLst>
            <a:ext uri="{FF2B5EF4-FFF2-40B4-BE49-F238E27FC236}">
              <a16:creationId xmlns:a16="http://schemas.microsoft.com/office/drawing/2014/main" id="{61714927-67F9-4F6C-B7F6-A6B6A2BF08D1}"/>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2428"/>
        <a:stretch/>
      </xdr:blipFill>
      <xdr:spPr bwMode="auto">
        <a:xfrm>
          <a:off x="3434291" y="7528982"/>
          <a:ext cx="634999" cy="472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116415</xdr:colOff>
      <xdr:row>16</xdr:row>
      <xdr:rowOff>31734</xdr:rowOff>
    </xdr:from>
    <xdr:to>
      <xdr:col>3</xdr:col>
      <xdr:colOff>634998</xdr:colOff>
      <xdr:row>16</xdr:row>
      <xdr:rowOff>476250</xdr:rowOff>
    </xdr:to>
    <xdr:pic>
      <xdr:nvPicPr>
        <xdr:cNvPr id="13" name="Picture 12" descr="seguro contra incendios - Iconos gratis de negocio">
          <a:extLst>
            <a:ext uri="{FF2B5EF4-FFF2-40B4-BE49-F238E27FC236}">
              <a16:creationId xmlns:a16="http://schemas.microsoft.com/office/drawing/2014/main" id="{6AA7EC63-F55E-4C5D-A4B7-C6189C4ABFE7}"/>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97790" y="8147034"/>
          <a:ext cx="518583" cy="444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84665</xdr:colOff>
      <xdr:row>17</xdr:row>
      <xdr:rowOff>40750</xdr:rowOff>
    </xdr:from>
    <xdr:to>
      <xdr:col>3</xdr:col>
      <xdr:colOff>666750</xdr:colOff>
      <xdr:row>17</xdr:row>
      <xdr:rowOff>476249</xdr:rowOff>
    </xdr:to>
    <xdr:pic>
      <xdr:nvPicPr>
        <xdr:cNvPr id="14" name="Picture 1">
          <a:extLst>
            <a:ext uri="{FF2B5EF4-FFF2-40B4-BE49-F238E27FC236}">
              <a16:creationId xmlns:a16="http://schemas.microsoft.com/office/drawing/2014/main" id="{500D1670-407C-4E92-A984-2E2979EE47D5}"/>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2580" r="21629"/>
        <a:stretch/>
      </xdr:blipFill>
      <xdr:spPr bwMode="auto">
        <a:xfrm>
          <a:off x="3466040" y="8784700"/>
          <a:ext cx="582085" cy="435499"/>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105833</xdr:colOff>
      <xdr:row>18</xdr:row>
      <xdr:rowOff>48006</xdr:rowOff>
    </xdr:from>
    <xdr:to>
      <xdr:col>3</xdr:col>
      <xdr:colOff>645584</xdr:colOff>
      <xdr:row>18</xdr:row>
      <xdr:rowOff>495300</xdr:rowOff>
    </xdr:to>
    <xdr:pic>
      <xdr:nvPicPr>
        <xdr:cNvPr id="15" name="Picture 13">
          <a:extLst>
            <a:ext uri="{FF2B5EF4-FFF2-40B4-BE49-F238E27FC236}">
              <a16:creationId xmlns:a16="http://schemas.microsoft.com/office/drawing/2014/main" id="{8EA4908F-CF7F-4BB6-9C92-E52F2DA4E5D9}"/>
            </a:ext>
          </a:extLst>
        </xdr:cNvPr>
        <xdr:cNvPicPr>
          <a:picLocks noChangeAspect="1" noChangeArrowheads="1"/>
        </xdr:cNvPicPr>
      </xdr:nvPicPr>
      <xdr:blipFill>
        <a:blip xmlns:r="http://schemas.openxmlformats.org/officeDocument/2006/relationships" r:embed="rId19" cstate="print">
          <a:biLevel thresh="75000"/>
          <a:extLst>
            <a:ext uri="{28A0092B-C50C-407E-A947-70E740481C1C}">
              <a14:useLocalDpi xmlns:a14="http://schemas.microsoft.com/office/drawing/2010/main" val="0"/>
            </a:ext>
          </a:extLst>
        </a:blip>
        <a:srcRect/>
        <a:stretch>
          <a:fillRect/>
        </a:stretch>
      </xdr:blipFill>
      <xdr:spPr bwMode="auto">
        <a:xfrm>
          <a:off x="3487208" y="9420606"/>
          <a:ext cx="539751" cy="44729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222250</xdr:colOff>
      <xdr:row>19</xdr:row>
      <xdr:rowOff>123272</xdr:rowOff>
    </xdr:from>
    <xdr:to>
      <xdr:col>3</xdr:col>
      <xdr:colOff>635000</xdr:colOff>
      <xdr:row>20</xdr:row>
      <xdr:rowOff>2622</xdr:rowOff>
    </xdr:to>
    <xdr:pic>
      <xdr:nvPicPr>
        <xdr:cNvPr id="16" name="Picture 3" descr="D:\cmunoz\Documents\Downloads\ordenador.png">
          <a:extLst>
            <a:ext uri="{FF2B5EF4-FFF2-40B4-BE49-F238E27FC236}">
              <a16:creationId xmlns:a16="http://schemas.microsoft.com/office/drawing/2014/main" id="{9ED7CEE8-95FE-464E-A958-919B7F37AAD9}"/>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03625" y="10124522"/>
          <a:ext cx="412750" cy="50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105834</xdr:colOff>
      <xdr:row>20</xdr:row>
      <xdr:rowOff>63500</xdr:rowOff>
    </xdr:from>
    <xdr:to>
      <xdr:col>3</xdr:col>
      <xdr:colOff>638932</xdr:colOff>
      <xdr:row>20</xdr:row>
      <xdr:rowOff>457199</xdr:rowOff>
    </xdr:to>
    <xdr:pic>
      <xdr:nvPicPr>
        <xdr:cNvPr id="17" name="Picture 2" descr="D:\cmunoz\Documents\Downloads\dolares-no-aceptados.png">
          <a:extLst>
            <a:ext uri="{FF2B5EF4-FFF2-40B4-BE49-F238E27FC236}">
              <a16:creationId xmlns:a16="http://schemas.microsoft.com/office/drawing/2014/main" id="{D0C6A447-60F0-4D73-9480-02E1F9A0C0FD}"/>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487209" y="10693400"/>
          <a:ext cx="533098" cy="393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158753</xdr:colOff>
      <xdr:row>21</xdr:row>
      <xdr:rowOff>84667</xdr:rowOff>
    </xdr:from>
    <xdr:to>
      <xdr:col>3</xdr:col>
      <xdr:colOff>613836</xdr:colOff>
      <xdr:row>21</xdr:row>
      <xdr:rowOff>504825</xdr:rowOff>
    </xdr:to>
    <xdr:pic>
      <xdr:nvPicPr>
        <xdr:cNvPr id="18" name="Picture 10">
          <a:extLst>
            <a:ext uri="{FF2B5EF4-FFF2-40B4-BE49-F238E27FC236}">
              <a16:creationId xmlns:a16="http://schemas.microsoft.com/office/drawing/2014/main" id="{C6F9DB0E-2E4E-40AE-83F1-B5DDCEA4AC59}"/>
            </a:ext>
          </a:extLst>
        </xdr:cNvPr>
        <xdr:cNvPicPr>
          <a:picLocks noChangeAspect="1" noChangeArrowheads="1"/>
        </xdr:cNvPicPr>
      </xdr:nvPicPr>
      <xdr:blipFill>
        <a:blip xmlns:r="http://schemas.openxmlformats.org/officeDocument/2006/relationships" r:embed="rId22" cstate="print">
          <a:clrChange>
            <a:clrFrom>
              <a:srgbClr val="000000"/>
            </a:clrFrom>
            <a:clrTo>
              <a:srgbClr val="000000">
                <a:alpha val="0"/>
              </a:srgbClr>
            </a:clrTo>
          </a:clrChange>
          <a:duotone>
            <a:prstClr val="black"/>
            <a:srgbClr val="D9C3A5">
              <a:tint val="50000"/>
              <a:satMod val="180000"/>
            </a:srgbClr>
          </a:duotone>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540128" y="11343217"/>
          <a:ext cx="455083" cy="4201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228600</xdr:colOff>
      <xdr:row>8</xdr:row>
      <xdr:rowOff>123825</xdr:rowOff>
    </xdr:from>
    <xdr:to>
      <xdr:col>3</xdr:col>
      <xdr:colOff>542925</xdr:colOff>
      <xdr:row>8</xdr:row>
      <xdr:rowOff>438150</xdr:rowOff>
    </xdr:to>
    <xdr:pic>
      <xdr:nvPicPr>
        <xdr:cNvPr id="19" name="Picture 3" descr="D:\cmunoz\Documents\Downloads\ordenador.png">
          <a:extLst>
            <a:ext uri="{FF2B5EF4-FFF2-40B4-BE49-F238E27FC236}">
              <a16:creationId xmlns:a16="http://schemas.microsoft.com/office/drawing/2014/main" id="{6698BF94-48ED-4DAD-89E8-48F901811C56}"/>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609975" y="3581400"/>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200025</xdr:colOff>
      <xdr:row>13</xdr:row>
      <xdr:rowOff>95250</xdr:rowOff>
    </xdr:from>
    <xdr:to>
      <xdr:col>7</xdr:col>
      <xdr:colOff>219076</xdr:colOff>
      <xdr:row>15</xdr:row>
      <xdr:rowOff>28575</xdr:rowOff>
    </xdr:to>
    <xdr:cxnSp macro="">
      <xdr:nvCxnSpPr>
        <xdr:cNvPr id="2" name="Conector recto 1">
          <a:extLst>
            <a:ext uri="{FF2B5EF4-FFF2-40B4-BE49-F238E27FC236}">
              <a16:creationId xmlns:a16="http://schemas.microsoft.com/office/drawing/2014/main" id="{E3F62EF8-1FCD-4EE6-B406-726F1E05DB6D}"/>
            </a:ext>
          </a:extLst>
        </xdr:cNvPr>
        <xdr:cNvCxnSpPr/>
      </xdr:nvCxnSpPr>
      <xdr:spPr>
        <a:xfrm>
          <a:off x="4733925" y="3381375"/>
          <a:ext cx="19051" cy="4476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19050</xdr:colOff>
      <xdr:row>13</xdr:row>
      <xdr:rowOff>95250</xdr:rowOff>
    </xdr:from>
    <xdr:to>
      <xdr:col>7</xdr:col>
      <xdr:colOff>190500</xdr:colOff>
      <xdr:row>13</xdr:row>
      <xdr:rowOff>104779</xdr:rowOff>
    </xdr:to>
    <xdr:cxnSp macro="">
      <xdr:nvCxnSpPr>
        <xdr:cNvPr id="3" name="Conector recto 2">
          <a:extLst>
            <a:ext uri="{FF2B5EF4-FFF2-40B4-BE49-F238E27FC236}">
              <a16:creationId xmlns:a16="http://schemas.microsoft.com/office/drawing/2014/main" id="{6FCA5C79-D851-4A2C-8C61-8301EFA1A2E7}"/>
            </a:ext>
          </a:extLst>
        </xdr:cNvPr>
        <xdr:cNvCxnSpPr/>
      </xdr:nvCxnSpPr>
      <xdr:spPr>
        <a:xfrm flipV="1">
          <a:off x="2038350" y="3381375"/>
          <a:ext cx="2686050" cy="952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1270187</xdr:colOff>
      <xdr:row>0</xdr:row>
      <xdr:rowOff>145676</xdr:rowOff>
    </xdr:from>
    <xdr:to>
      <xdr:col>4</xdr:col>
      <xdr:colOff>1090526</xdr:colOff>
      <xdr:row>1</xdr:row>
      <xdr:rowOff>393386</xdr:rowOff>
    </xdr:to>
    <xdr:pic>
      <xdr:nvPicPr>
        <xdr:cNvPr id="4" name="Imagen 3">
          <a:extLst>
            <a:ext uri="{FF2B5EF4-FFF2-40B4-BE49-F238E27FC236}">
              <a16:creationId xmlns:a16="http://schemas.microsoft.com/office/drawing/2014/main" id="{F80B8E24-CF9C-4535-9C82-B57E638648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040" y="145676"/>
          <a:ext cx="3327780" cy="104332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103910</xdr:colOff>
      <xdr:row>0</xdr:row>
      <xdr:rowOff>0</xdr:rowOff>
    </xdr:from>
    <xdr:to>
      <xdr:col>2</xdr:col>
      <xdr:colOff>895351</xdr:colOff>
      <xdr:row>2</xdr:row>
      <xdr:rowOff>97726</xdr:rowOff>
    </xdr:to>
    <xdr:pic>
      <xdr:nvPicPr>
        <xdr:cNvPr id="2" name="Imagen 1">
          <a:extLst>
            <a:ext uri="{FF2B5EF4-FFF2-40B4-BE49-F238E27FC236}">
              <a16:creationId xmlns:a16="http://schemas.microsoft.com/office/drawing/2014/main" id="{248AA312-D355-4B88-8A55-F861886736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3910" y="0"/>
          <a:ext cx="2286866" cy="96450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235323</xdr:colOff>
      <xdr:row>1</xdr:row>
      <xdr:rowOff>44823</xdr:rowOff>
    </xdr:from>
    <xdr:to>
      <xdr:col>3</xdr:col>
      <xdr:colOff>970622</xdr:colOff>
      <xdr:row>3</xdr:row>
      <xdr:rowOff>9024</xdr:rowOff>
    </xdr:to>
    <xdr:pic>
      <xdr:nvPicPr>
        <xdr:cNvPr id="4" name="Imagen 3">
          <a:extLst>
            <a:ext uri="{FF2B5EF4-FFF2-40B4-BE49-F238E27FC236}">
              <a16:creationId xmlns:a16="http://schemas.microsoft.com/office/drawing/2014/main" id="{E952C30C-45B9-4087-AFA6-04E86D94EB5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04264" y="324970"/>
          <a:ext cx="3335064" cy="103996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7</xdr:col>
      <xdr:colOff>200025</xdr:colOff>
      <xdr:row>13</xdr:row>
      <xdr:rowOff>95250</xdr:rowOff>
    </xdr:from>
    <xdr:to>
      <xdr:col>7</xdr:col>
      <xdr:colOff>219076</xdr:colOff>
      <xdr:row>15</xdr:row>
      <xdr:rowOff>28575</xdr:rowOff>
    </xdr:to>
    <xdr:cxnSp macro="">
      <xdr:nvCxnSpPr>
        <xdr:cNvPr id="9" name="Conector recto 8">
          <a:extLst>
            <a:ext uri="{FF2B5EF4-FFF2-40B4-BE49-F238E27FC236}">
              <a16:creationId xmlns:a16="http://schemas.microsoft.com/office/drawing/2014/main" id="{00000000-0008-0000-0700-000009000000}"/>
            </a:ext>
          </a:extLst>
        </xdr:cNvPr>
        <xdr:cNvCxnSpPr/>
      </xdr:nvCxnSpPr>
      <xdr:spPr>
        <a:xfrm>
          <a:off x="4733925" y="3381375"/>
          <a:ext cx="19051" cy="447675"/>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twoCellAnchor>
    <xdr:from>
      <xdr:col>3</xdr:col>
      <xdr:colOff>19050</xdr:colOff>
      <xdr:row>13</xdr:row>
      <xdr:rowOff>95250</xdr:rowOff>
    </xdr:from>
    <xdr:to>
      <xdr:col>7</xdr:col>
      <xdr:colOff>190500</xdr:colOff>
      <xdr:row>13</xdr:row>
      <xdr:rowOff>104779</xdr:rowOff>
    </xdr:to>
    <xdr:cxnSp macro="">
      <xdr:nvCxnSpPr>
        <xdr:cNvPr id="26" name="Conector recto 25">
          <a:extLst>
            <a:ext uri="{FF2B5EF4-FFF2-40B4-BE49-F238E27FC236}">
              <a16:creationId xmlns:a16="http://schemas.microsoft.com/office/drawing/2014/main" id="{00000000-0008-0000-0700-00001A000000}"/>
            </a:ext>
          </a:extLst>
        </xdr:cNvPr>
        <xdr:cNvCxnSpPr/>
      </xdr:nvCxnSpPr>
      <xdr:spPr>
        <a:xfrm flipV="1">
          <a:off x="2038350" y="3381375"/>
          <a:ext cx="2686050" cy="9529"/>
        </a:xfrm>
        <a:prstGeom prst="line">
          <a:avLst/>
        </a:prstGeom>
        <a:ln/>
      </xdr:spPr>
      <xdr:style>
        <a:lnRef idx="3">
          <a:schemeClr val="dk1"/>
        </a:lnRef>
        <a:fillRef idx="0">
          <a:schemeClr val="dk1"/>
        </a:fillRef>
        <a:effectRef idx="2">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619125</xdr:colOff>
      <xdr:row>11</xdr:row>
      <xdr:rowOff>28575</xdr:rowOff>
    </xdr:from>
    <xdr:to>
      <xdr:col>5</xdr:col>
      <xdr:colOff>476250</xdr:colOff>
      <xdr:row>11</xdr:row>
      <xdr:rowOff>28577</xdr:rowOff>
    </xdr:to>
    <xdr:cxnSp macro="">
      <xdr:nvCxnSpPr>
        <xdr:cNvPr id="4" name="Conector recto 3">
          <a:extLst>
            <a:ext uri="{FF2B5EF4-FFF2-40B4-BE49-F238E27FC236}">
              <a16:creationId xmlns:a16="http://schemas.microsoft.com/office/drawing/2014/main" id="{00000000-0008-0000-0800-000004000000}"/>
            </a:ext>
          </a:extLst>
        </xdr:cNvPr>
        <xdr:cNvCxnSpPr/>
      </xdr:nvCxnSpPr>
      <xdr:spPr>
        <a:xfrm flipV="1">
          <a:off x="2009775" y="3048000"/>
          <a:ext cx="1743075" cy="2"/>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5</xdr:col>
      <xdr:colOff>400050</xdr:colOff>
      <xdr:row>11</xdr:row>
      <xdr:rowOff>28575</xdr:rowOff>
    </xdr:from>
    <xdr:to>
      <xdr:col>5</xdr:col>
      <xdr:colOff>400051</xdr:colOff>
      <xdr:row>15</xdr:row>
      <xdr:rowOff>0</xdr:rowOff>
    </xdr:to>
    <xdr:cxnSp macro="">
      <xdr:nvCxnSpPr>
        <xdr:cNvPr id="5" name="Conector recto 4">
          <a:extLst>
            <a:ext uri="{FF2B5EF4-FFF2-40B4-BE49-F238E27FC236}">
              <a16:creationId xmlns:a16="http://schemas.microsoft.com/office/drawing/2014/main" id="{00000000-0008-0000-0800-000005000000}"/>
            </a:ext>
          </a:extLst>
        </xdr:cNvPr>
        <xdr:cNvCxnSpPr/>
      </xdr:nvCxnSpPr>
      <xdr:spPr>
        <a:xfrm>
          <a:off x="3676650" y="3048000"/>
          <a:ext cx="1" cy="100965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3</xdr:col>
      <xdr:colOff>0</xdr:colOff>
      <xdr:row>12</xdr:row>
      <xdr:rowOff>133350</xdr:rowOff>
    </xdr:from>
    <xdr:to>
      <xdr:col>5</xdr:col>
      <xdr:colOff>381000</xdr:colOff>
      <xdr:row>12</xdr:row>
      <xdr:rowOff>142875</xdr:rowOff>
    </xdr:to>
    <xdr:cxnSp macro="">
      <xdr:nvCxnSpPr>
        <xdr:cNvPr id="21" name="Conector recto 20">
          <a:extLst>
            <a:ext uri="{FF2B5EF4-FFF2-40B4-BE49-F238E27FC236}">
              <a16:creationId xmlns:a16="http://schemas.microsoft.com/office/drawing/2014/main" id="{00000000-0008-0000-0800-000015000000}"/>
            </a:ext>
          </a:extLst>
        </xdr:cNvPr>
        <xdr:cNvCxnSpPr/>
      </xdr:nvCxnSpPr>
      <xdr:spPr>
        <a:xfrm>
          <a:off x="2019300" y="3476625"/>
          <a:ext cx="1638300" cy="9525"/>
        </a:xfrm>
        <a:prstGeom prst="line">
          <a:avLst/>
        </a:prstGeom>
        <a:ln>
          <a:solidFill>
            <a:srgbClr val="C0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5</xdr:col>
      <xdr:colOff>371475</xdr:colOff>
      <xdr:row>12</xdr:row>
      <xdr:rowOff>133350</xdr:rowOff>
    </xdr:from>
    <xdr:to>
      <xdr:col>5</xdr:col>
      <xdr:colOff>371476</xdr:colOff>
      <xdr:row>14</xdr:row>
      <xdr:rowOff>171450</xdr:rowOff>
    </xdr:to>
    <xdr:cxnSp macro="">
      <xdr:nvCxnSpPr>
        <xdr:cNvPr id="22" name="Conector recto 21">
          <a:extLst>
            <a:ext uri="{FF2B5EF4-FFF2-40B4-BE49-F238E27FC236}">
              <a16:creationId xmlns:a16="http://schemas.microsoft.com/office/drawing/2014/main" id="{00000000-0008-0000-0800-000016000000}"/>
            </a:ext>
          </a:extLst>
        </xdr:cNvPr>
        <xdr:cNvCxnSpPr/>
      </xdr:nvCxnSpPr>
      <xdr:spPr>
        <a:xfrm flipH="1">
          <a:off x="3648075" y="3476625"/>
          <a:ext cx="1" cy="561975"/>
        </a:xfrm>
        <a:prstGeom prst="line">
          <a:avLst/>
        </a:prstGeom>
        <a:ln>
          <a:solidFill>
            <a:srgbClr val="C00000"/>
          </a:solidFill>
        </a:ln>
      </xdr:spPr>
      <xdr:style>
        <a:lnRef idx="3">
          <a:schemeClr val="accent2"/>
        </a:lnRef>
        <a:fillRef idx="0">
          <a:schemeClr val="accent2"/>
        </a:fillRef>
        <a:effectRef idx="2">
          <a:schemeClr val="accent2"/>
        </a:effectRef>
        <a:fontRef idx="minor">
          <a:schemeClr val="tx1"/>
        </a:fontRef>
      </xdr:style>
    </xdr:cxnSp>
    <xdr:clientData/>
  </xdr:twoCellAnchor>
  <xdr:twoCellAnchor>
    <xdr:from>
      <xdr:col>3</xdr:col>
      <xdr:colOff>0</xdr:colOff>
      <xdr:row>11</xdr:row>
      <xdr:rowOff>114300</xdr:rowOff>
    </xdr:from>
    <xdr:to>
      <xdr:col>6</xdr:col>
      <xdr:colOff>523875</xdr:colOff>
      <xdr:row>11</xdr:row>
      <xdr:rowOff>123825</xdr:rowOff>
    </xdr:to>
    <xdr:cxnSp macro="">
      <xdr:nvCxnSpPr>
        <xdr:cNvPr id="28" name="Conector recto 27">
          <a:extLst>
            <a:ext uri="{FF2B5EF4-FFF2-40B4-BE49-F238E27FC236}">
              <a16:creationId xmlns:a16="http://schemas.microsoft.com/office/drawing/2014/main" id="{00000000-0008-0000-0800-00001C000000}"/>
            </a:ext>
          </a:extLst>
        </xdr:cNvPr>
        <xdr:cNvCxnSpPr/>
      </xdr:nvCxnSpPr>
      <xdr:spPr>
        <a:xfrm>
          <a:off x="2019300" y="2876550"/>
          <a:ext cx="2409825" cy="9525"/>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twoCellAnchor>
    <xdr:from>
      <xdr:col>6</xdr:col>
      <xdr:colOff>504825</xdr:colOff>
      <xdr:row>11</xdr:row>
      <xdr:rowOff>142875</xdr:rowOff>
    </xdr:from>
    <xdr:to>
      <xdr:col>6</xdr:col>
      <xdr:colOff>514350</xdr:colOff>
      <xdr:row>15</xdr:row>
      <xdr:rowOff>19050</xdr:rowOff>
    </xdr:to>
    <xdr:cxnSp macro="">
      <xdr:nvCxnSpPr>
        <xdr:cNvPr id="29" name="Conector recto 28">
          <a:extLst>
            <a:ext uri="{FF2B5EF4-FFF2-40B4-BE49-F238E27FC236}">
              <a16:creationId xmlns:a16="http://schemas.microsoft.com/office/drawing/2014/main" id="{00000000-0008-0000-0800-00001D000000}"/>
            </a:ext>
          </a:extLst>
        </xdr:cNvPr>
        <xdr:cNvCxnSpPr/>
      </xdr:nvCxnSpPr>
      <xdr:spPr>
        <a:xfrm flipH="1">
          <a:off x="4410075" y="2905125"/>
          <a:ext cx="9525" cy="914400"/>
        </a:xfrm>
        <a:prstGeom prst="line">
          <a:avLst/>
        </a:prstGeom>
        <a:ln/>
      </xdr:spPr>
      <xdr:style>
        <a:lnRef idx="2">
          <a:schemeClr val="dk1"/>
        </a:lnRef>
        <a:fillRef idx="0">
          <a:schemeClr val="dk1"/>
        </a:fillRef>
        <a:effectRef idx="1">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200026</xdr:colOff>
      <xdr:row>4</xdr:row>
      <xdr:rowOff>59504</xdr:rowOff>
    </xdr:from>
    <xdr:to>
      <xdr:col>3</xdr:col>
      <xdr:colOff>590550</xdr:colOff>
      <xdr:row>5</xdr:row>
      <xdr:rowOff>2309</xdr:rowOff>
    </xdr:to>
    <xdr:pic>
      <xdr:nvPicPr>
        <xdr:cNvPr id="2" name="1 Imagen">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duotone>
            <a:schemeClr val="bg2">
              <a:shade val="45000"/>
              <a:satMod val="135000"/>
            </a:schemeClr>
            <a:prstClr val="white"/>
          </a:duotone>
          <a:extLst>
            <a:ext uri="{BEBA8EAE-BF5A-486C-A8C5-ECC9F3942E4B}">
              <a14:imgProps xmlns:a14="http://schemas.microsoft.com/office/drawing/2010/main">
                <a14:imgLayer r:embed="rId2">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581401" y="831029"/>
          <a:ext cx="390524" cy="352380"/>
        </a:xfrm>
        <a:prstGeom prst="rect">
          <a:avLst/>
        </a:prstGeom>
        <a:solidFill>
          <a:sysClr val="window" lastClr="FFFFFF"/>
        </a:solidFill>
      </xdr:spPr>
    </xdr:pic>
    <xdr:clientData/>
  </xdr:twoCellAnchor>
  <xdr:twoCellAnchor editAs="oneCell">
    <xdr:from>
      <xdr:col>3</xdr:col>
      <xdr:colOff>209550</xdr:colOff>
      <xdr:row>5</xdr:row>
      <xdr:rowOff>76654</xdr:rowOff>
    </xdr:from>
    <xdr:to>
      <xdr:col>3</xdr:col>
      <xdr:colOff>523875</xdr:colOff>
      <xdr:row>5</xdr:row>
      <xdr:rowOff>381000</xdr:rowOff>
    </xdr:to>
    <xdr:pic>
      <xdr:nvPicPr>
        <xdr:cNvPr id="3" name="Picture 4" descr="D:\cmunoz\Documents\Downloads\contrato.png">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3" cstate="print">
          <a:duotone>
            <a:schemeClr val="bg2">
              <a:shade val="45000"/>
              <a:satMod val="135000"/>
            </a:schemeClr>
            <a:prstClr val="white"/>
          </a:duotone>
          <a:extLst>
            <a:ext uri="{28A0092B-C50C-407E-A947-70E740481C1C}">
              <a14:useLocalDpi xmlns:a14="http://schemas.microsoft.com/office/drawing/2010/main" val="0"/>
            </a:ext>
          </a:extLst>
        </a:blip>
        <a:srcRect/>
        <a:stretch>
          <a:fillRect/>
        </a:stretch>
      </xdr:blipFill>
      <xdr:spPr bwMode="auto">
        <a:xfrm>
          <a:off x="3590925" y="1314904"/>
          <a:ext cx="314325" cy="30434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190501</xdr:colOff>
      <xdr:row>6</xdr:row>
      <xdr:rowOff>40922</xdr:rowOff>
    </xdr:from>
    <xdr:to>
      <xdr:col>3</xdr:col>
      <xdr:colOff>476250</xdr:colOff>
      <xdr:row>7</xdr:row>
      <xdr:rowOff>2820</xdr:rowOff>
    </xdr:to>
    <xdr:pic>
      <xdr:nvPicPr>
        <xdr:cNvPr id="4" name="Picture 5" descr="D:\cmunoz\Documents\Downloads\sitio-web (1).png">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4" cstate="print">
          <a:duotone>
            <a:srgbClr val="E4EDFE">
              <a:shade val="45000"/>
              <a:satMod val="135000"/>
            </a:srgbClr>
            <a:prstClr val="white"/>
          </a:duotone>
          <a:extLst>
            <a:ext uri="{BEBA8EAE-BF5A-486C-A8C5-ECC9F3942E4B}">
              <a14:imgProps xmlns:a14="http://schemas.microsoft.com/office/drawing/2010/main">
                <a14:imgLayer r:embed="rId5">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571876" y="1755422"/>
          <a:ext cx="285749" cy="2857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158116</xdr:colOff>
      <xdr:row>7</xdr:row>
      <xdr:rowOff>342899</xdr:rowOff>
    </xdr:from>
    <xdr:to>
      <xdr:col>3</xdr:col>
      <xdr:colOff>619125</xdr:colOff>
      <xdr:row>7</xdr:row>
      <xdr:rowOff>762000</xdr:rowOff>
    </xdr:to>
    <xdr:pic>
      <xdr:nvPicPr>
        <xdr:cNvPr id="5" name="Picture 3" descr="D:\cmunoz\Documents\Downloads\conversacion.png">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6" cstate="print">
          <a:duotone>
            <a:srgbClr val="A4C2F4">
              <a:shade val="45000"/>
              <a:satMod val="135000"/>
            </a:srgbClr>
            <a:prstClr val="white"/>
          </a:duotone>
          <a:extLst>
            <a:ext uri="{28A0092B-C50C-407E-A947-70E740481C1C}">
              <a14:useLocalDpi xmlns:a14="http://schemas.microsoft.com/office/drawing/2010/main" val="0"/>
            </a:ext>
          </a:extLst>
        </a:blip>
        <a:srcRect/>
        <a:stretch>
          <a:fillRect/>
        </a:stretch>
      </xdr:blipFill>
      <xdr:spPr bwMode="auto">
        <a:xfrm>
          <a:off x="3539491" y="2581274"/>
          <a:ext cx="461009" cy="4191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123825</xdr:colOff>
      <xdr:row>9</xdr:row>
      <xdr:rowOff>66675</xdr:rowOff>
    </xdr:from>
    <xdr:to>
      <xdr:col>3</xdr:col>
      <xdr:colOff>582592</xdr:colOff>
      <xdr:row>9</xdr:row>
      <xdr:rowOff>428625</xdr:rowOff>
    </xdr:to>
    <xdr:pic>
      <xdr:nvPicPr>
        <xdr:cNvPr id="6" name="5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7" cstate="print">
          <a:extLst>
            <a:ext uri="{BEBA8EAE-BF5A-486C-A8C5-ECC9F3942E4B}">
              <a14:imgProps xmlns:a14="http://schemas.microsoft.com/office/drawing/2010/main">
                <a14:imgLayer r:embed="rId8">
                  <a14:imgEffect>
                    <a14:colorTemperature colorTemp="4700"/>
                  </a14:imgEffect>
                </a14:imgLayer>
              </a14:imgProps>
            </a:ext>
            <a:ext uri="{28A0092B-C50C-407E-A947-70E740481C1C}">
              <a14:useLocalDpi xmlns:a14="http://schemas.microsoft.com/office/drawing/2010/main" val="0"/>
            </a:ext>
          </a:extLst>
        </a:blip>
        <a:stretch>
          <a:fillRect/>
        </a:stretch>
      </xdr:blipFill>
      <xdr:spPr>
        <a:xfrm>
          <a:off x="3505200" y="3028950"/>
          <a:ext cx="458767" cy="361950"/>
        </a:xfrm>
        <a:prstGeom prst="rect">
          <a:avLst/>
        </a:prstGeom>
      </xdr:spPr>
    </xdr:pic>
    <xdr:clientData/>
  </xdr:twoCellAnchor>
  <xdr:twoCellAnchor editAs="oneCell">
    <xdr:from>
      <xdr:col>3</xdr:col>
      <xdr:colOff>85725</xdr:colOff>
      <xdr:row>10</xdr:row>
      <xdr:rowOff>33915</xdr:rowOff>
    </xdr:from>
    <xdr:to>
      <xdr:col>3</xdr:col>
      <xdr:colOff>647700</xdr:colOff>
      <xdr:row>10</xdr:row>
      <xdr:rowOff>466725</xdr:rowOff>
    </xdr:to>
    <xdr:pic>
      <xdr:nvPicPr>
        <xdr:cNvPr id="8" name="7 Imagen">
          <a:extLst>
            <a:ext uri="{FF2B5EF4-FFF2-40B4-BE49-F238E27FC236}">
              <a16:creationId xmlns:a16="http://schemas.microsoft.com/office/drawing/2014/main" id="{00000000-0008-0000-0100-000008000000}"/>
            </a:ext>
          </a:extLst>
        </xdr:cNvPr>
        <xdr:cNvPicPr>
          <a:picLocks noChangeAspect="1"/>
        </xdr:cNvPicPr>
      </xdr:nvPicPr>
      <xdr:blipFill rotWithShape="1">
        <a:blip xmlns:r="http://schemas.openxmlformats.org/officeDocument/2006/relationships" r:embed="rId9"/>
        <a:srcRect l="57709" t="71652" r="28208" b="-313"/>
        <a:stretch/>
      </xdr:blipFill>
      <xdr:spPr>
        <a:xfrm>
          <a:off x="3467100" y="3501015"/>
          <a:ext cx="561975" cy="432810"/>
        </a:xfrm>
        <a:prstGeom prst="rect">
          <a:avLst/>
        </a:prstGeom>
      </xdr:spPr>
    </xdr:pic>
    <xdr:clientData/>
  </xdr:twoCellAnchor>
  <xdr:twoCellAnchor editAs="oneCell">
    <xdr:from>
      <xdr:col>3</xdr:col>
      <xdr:colOff>161926</xdr:colOff>
      <xdr:row>11</xdr:row>
      <xdr:rowOff>145696</xdr:rowOff>
    </xdr:from>
    <xdr:to>
      <xdr:col>3</xdr:col>
      <xdr:colOff>561976</xdr:colOff>
      <xdr:row>12</xdr:row>
      <xdr:rowOff>2820</xdr:rowOff>
    </xdr:to>
    <xdr:pic>
      <xdr:nvPicPr>
        <xdr:cNvPr id="9" name="Picture 5" descr="D:\cmunoz\Documents\Downloads\sitio-web (1).png">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10" cstate="print">
          <a:duotone>
            <a:srgbClr val="2A54A7">
              <a:shade val="45000"/>
              <a:satMod val="135000"/>
            </a:srgbClr>
            <a:prstClr val="white"/>
          </a:duotone>
          <a:extLst>
            <a:ext uri="{BEBA8EAE-BF5A-486C-A8C5-ECC9F3942E4B}">
              <a14:imgProps xmlns:a14="http://schemas.microsoft.com/office/drawing/2010/main">
                <a14:imgLayer r:embed="rId11">
                  <a14:imgEffect>
                    <a14:colorTemperature colorTemp="11200"/>
                  </a14:imgEffect>
                </a14:imgLayer>
              </a14:imgProps>
            </a:ext>
            <a:ext uri="{28A0092B-C50C-407E-A947-70E740481C1C}">
              <a14:useLocalDpi xmlns:a14="http://schemas.microsoft.com/office/drawing/2010/main" val="0"/>
            </a:ext>
          </a:extLst>
        </a:blip>
        <a:srcRect/>
        <a:stretch>
          <a:fillRect/>
        </a:stretch>
      </xdr:blipFill>
      <xdr:spPr bwMode="auto">
        <a:xfrm>
          <a:off x="3543301" y="4117621"/>
          <a:ext cx="400050" cy="4000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133352</xdr:colOff>
      <xdr:row>12</xdr:row>
      <xdr:rowOff>123825</xdr:rowOff>
    </xdr:from>
    <xdr:to>
      <xdr:col>3</xdr:col>
      <xdr:colOff>612424</xdr:colOff>
      <xdr:row>13</xdr:row>
      <xdr:rowOff>2822</xdr:rowOff>
    </xdr:to>
    <xdr:pic>
      <xdr:nvPicPr>
        <xdr:cNvPr id="10" name="9 Imagen">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3514727" y="4724400"/>
          <a:ext cx="479072" cy="4790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123827</xdr:colOff>
      <xdr:row>13</xdr:row>
      <xdr:rowOff>75106</xdr:rowOff>
    </xdr:from>
    <xdr:to>
      <xdr:col>3</xdr:col>
      <xdr:colOff>609600</xdr:colOff>
      <xdr:row>14</xdr:row>
      <xdr:rowOff>1</xdr:rowOff>
    </xdr:to>
    <xdr:pic>
      <xdr:nvPicPr>
        <xdr:cNvPr id="11" name="10 Imagen">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3505202" y="5304331"/>
          <a:ext cx="485773" cy="486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66676</xdr:colOff>
      <xdr:row>14</xdr:row>
      <xdr:rowOff>47625</xdr:rowOff>
    </xdr:from>
    <xdr:to>
      <xdr:col>3</xdr:col>
      <xdr:colOff>657226</xdr:colOff>
      <xdr:row>14</xdr:row>
      <xdr:rowOff>447675</xdr:rowOff>
    </xdr:to>
    <xdr:pic>
      <xdr:nvPicPr>
        <xdr:cNvPr id="12" name="11 Imagen">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4" cstate="print">
          <a:duotone>
            <a:prstClr val="black"/>
            <a:schemeClr val="tx2">
              <a:tint val="45000"/>
              <a:satMod val="400000"/>
            </a:schemeClr>
          </a:duotone>
          <a:extLst>
            <a:ext uri="{BEBA8EAE-BF5A-486C-A8C5-ECC9F3942E4B}">
              <a14:imgProps xmlns:a14="http://schemas.microsoft.com/office/drawing/2010/main">
                <a14:imgLayer r:embed="rId15">
                  <a14:imgEffect>
                    <a14:brightnessContrast bright="-40000" contrast="-40000"/>
                  </a14:imgEffect>
                </a14:imgLayer>
              </a14:imgProps>
            </a:ext>
            <a:ext uri="{28A0092B-C50C-407E-A947-70E740481C1C}">
              <a14:useLocalDpi xmlns:a14="http://schemas.microsoft.com/office/drawing/2010/main" val="0"/>
            </a:ext>
          </a:extLst>
        </a:blip>
        <a:stretch>
          <a:fillRect/>
        </a:stretch>
      </xdr:blipFill>
      <xdr:spPr>
        <a:xfrm>
          <a:off x="3448051" y="5905500"/>
          <a:ext cx="590550" cy="400050"/>
        </a:xfrm>
        <a:prstGeom prst="rect">
          <a:avLst/>
        </a:prstGeom>
        <a:noFill/>
      </xdr:spPr>
    </xdr:pic>
    <xdr:clientData/>
  </xdr:twoCellAnchor>
  <xdr:twoCellAnchor editAs="oneCell">
    <xdr:from>
      <xdr:col>3</xdr:col>
      <xdr:colOff>52916</xdr:colOff>
      <xdr:row>15</xdr:row>
      <xdr:rowOff>42332</xdr:rowOff>
    </xdr:from>
    <xdr:to>
      <xdr:col>3</xdr:col>
      <xdr:colOff>687915</xdr:colOff>
      <xdr:row>15</xdr:row>
      <xdr:rowOff>514349</xdr:rowOff>
    </xdr:to>
    <xdr:pic>
      <xdr:nvPicPr>
        <xdr:cNvPr id="13" name="Picture 4" descr="Corrimiento Tierras | Vectores, Fotos de Stock y PSD Gratis">
          <a:extLst>
            <a:ext uri="{FF2B5EF4-FFF2-40B4-BE49-F238E27FC236}">
              <a16:creationId xmlns:a16="http://schemas.microsoft.com/office/drawing/2014/main" id="{00000000-0008-0000-0100-00000D000000}"/>
            </a:ext>
          </a:extLst>
        </xdr:cNvPr>
        <xdr:cNvPicPr>
          <a:picLocks noChangeAspect="1" noChangeArrowheads="1"/>
        </xdr:cNvPicPr>
      </xdr:nvPicPr>
      <xdr:blipFill rotWithShape="1">
        <a:blip xmlns:r="http://schemas.openxmlformats.org/officeDocument/2006/relationships" r:embed="rId16" cstate="print">
          <a:extLst>
            <a:ext uri="{28A0092B-C50C-407E-A947-70E740481C1C}">
              <a14:useLocalDpi xmlns:a14="http://schemas.microsoft.com/office/drawing/2010/main" val="0"/>
            </a:ext>
          </a:extLst>
        </a:blip>
        <a:srcRect t="12428"/>
        <a:stretch/>
      </xdr:blipFill>
      <xdr:spPr bwMode="auto">
        <a:xfrm>
          <a:off x="3434291" y="6528857"/>
          <a:ext cx="634999" cy="4720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116415</xdr:colOff>
      <xdr:row>16</xdr:row>
      <xdr:rowOff>31734</xdr:rowOff>
    </xdr:from>
    <xdr:to>
      <xdr:col>3</xdr:col>
      <xdr:colOff>634998</xdr:colOff>
      <xdr:row>16</xdr:row>
      <xdr:rowOff>476250</xdr:rowOff>
    </xdr:to>
    <xdr:pic>
      <xdr:nvPicPr>
        <xdr:cNvPr id="14" name="Picture 12" descr="seguro contra incendios - Iconos gratis de negocio">
          <a:extLst>
            <a:ext uri="{FF2B5EF4-FFF2-40B4-BE49-F238E27FC236}">
              <a16:creationId xmlns:a16="http://schemas.microsoft.com/office/drawing/2014/main" id="{00000000-0008-0000-0100-00000E000000}"/>
            </a:ext>
          </a:extLst>
        </xdr:cNvPr>
        <xdr:cNvPicPr>
          <a:picLocks noChangeAspect="1" noChangeArrowheads="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3497790" y="7146909"/>
          <a:ext cx="518583" cy="4445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84665</xdr:colOff>
      <xdr:row>17</xdr:row>
      <xdr:rowOff>40750</xdr:rowOff>
    </xdr:from>
    <xdr:to>
      <xdr:col>3</xdr:col>
      <xdr:colOff>666750</xdr:colOff>
      <xdr:row>17</xdr:row>
      <xdr:rowOff>476249</xdr:rowOff>
    </xdr:to>
    <xdr:pic>
      <xdr:nvPicPr>
        <xdr:cNvPr id="15" name="Picture 1">
          <a:extLst>
            <a:ext uri="{FF2B5EF4-FFF2-40B4-BE49-F238E27FC236}">
              <a16:creationId xmlns:a16="http://schemas.microsoft.com/office/drawing/2014/main" id="{00000000-0008-0000-0100-00000F000000}"/>
            </a:ext>
          </a:extLst>
        </xdr:cNvPr>
        <xdr:cNvPicPr>
          <a:picLocks noChangeAspect="1" noChangeArrowheads="1"/>
        </xdr:cNvPicPr>
      </xdr:nvPicPr>
      <xdr:blipFill rotWithShape="1">
        <a:blip xmlns:r="http://schemas.openxmlformats.org/officeDocument/2006/relationships" r:embed="rId18" cstate="print">
          <a:extLst>
            <a:ext uri="{28A0092B-C50C-407E-A947-70E740481C1C}">
              <a14:useLocalDpi xmlns:a14="http://schemas.microsoft.com/office/drawing/2010/main" val="0"/>
            </a:ext>
          </a:extLst>
        </a:blip>
        <a:srcRect l="22580" r="21629"/>
        <a:stretch/>
      </xdr:blipFill>
      <xdr:spPr bwMode="auto">
        <a:xfrm>
          <a:off x="3466040" y="7784575"/>
          <a:ext cx="582085" cy="435499"/>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105833</xdr:colOff>
      <xdr:row>18</xdr:row>
      <xdr:rowOff>48006</xdr:rowOff>
    </xdr:from>
    <xdr:to>
      <xdr:col>3</xdr:col>
      <xdr:colOff>645584</xdr:colOff>
      <xdr:row>18</xdr:row>
      <xdr:rowOff>495300</xdr:rowOff>
    </xdr:to>
    <xdr:pic>
      <xdr:nvPicPr>
        <xdr:cNvPr id="16" name="Picture 13">
          <a:extLst>
            <a:ext uri="{FF2B5EF4-FFF2-40B4-BE49-F238E27FC236}">
              <a16:creationId xmlns:a16="http://schemas.microsoft.com/office/drawing/2014/main" id="{00000000-0008-0000-0100-000010000000}"/>
            </a:ext>
          </a:extLst>
        </xdr:cNvPr>
        <xdr:cNvPicPr>
          <a:picLocks noChangeAspect="1" noChangeArrowheads="1"/>
        </xdr:cNvPicPr>
      </xdr:nvPicPr>
      <xdr:blipFill>
        <a:blip xmlns:r="http://schemas.openxmlformats.org/officeDocument/2006/relationships" r:embed="rId19" cstate="print">
          <a:biLevel thresh="75000"/>
          <a:extLst>
            <a:ext uri="{28A0092B-C50C-407E-A947-70E740481C1C}">
              <a14:useLocalDpi xmlns:a14="http://schemas.microsoft.com/office/drawing/2010/main" val="0"/>
            </a:ext>
          </a:extLst>
        </a:blip>
        <a:srcRect/>
        <a:stretch>
          <a:fillRect/>
        </a:stretch>
      </xdr:blipFill>
      <xdr:spPr bwMode="auto">
        <a:xfrm>
          <a:off x="3487208" y="8420481"/>
          <a:ext cx="539751" cy="447294"/>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222250</xdr:colOff>
      <xdr:row>19</xdr:row>
      <xdr:rowOff>123272</xdr:rowOff>
    </xdr:from>
    <xdr:to>
      <xdr:col>3</xdr:col>
      <xdr:colOff>635000</xdr:colOff>
      <xdr:row>20</xdr:row>
      <xdr:rowOff>2622</xdr:rowOff>
    </xdr:to>
    <xdr:pic>
      <xdr:nvPicPr>
        <xdr:cNvPr id="17" name="Picture 3" descr="D:\cmunoz\Documents\Downloads\ordenador.png">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a:stretch>
          <a:fillRect/>
        </a:stretch>
      </xdr:blipFill>
      <xdr:spPr bwMode="auto">
        <a:xfrm>
          <a:off x="3603625" y="9124397"/>
          <a:ext cx="412750" cy="4127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105834</xdr:colOff>
      <xdr:row>20</xdr:row>
      <xdr:rowOff>63500</xdr:rowOff>
    </xdr:from>
    <xdr:to>
      <xdr:col>3</xdr:col>
      <xdr:colOff>638932</xdr:colOff>
      <xdr:row>20</xdr:row>
      <xdr:rowOff>457199</xdr:rowOff>
    </xdr:to>
    <xdr:pic>
      <xdr:nvPicPr>
        <xdr:cNvPr id="18" name="Picture 2" descr="D:\cmunoz\Documents\Downloads\dolares-no-aceptados.png">
          <a:extLst>
            <a:ext uri="{FF2B5EF4-FFF2-40B4-BE49-F238E27FC236}">
              <a16:creationId xmlns:a16="http://schemas.microsoft.com/office/drawing/2014/main" id="{00000000-0008-0000-0100-000012000000}"/>
            </a:ext>
          </a:extLst>
        </xdr:cNvPr>
        <xdr:cNvPicPr>
          <a:picLocks noChangeAspect="1" noChangeArrowheads="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3487209" y="9693275"/>
          <a:ext cx="533098" cy="393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158753</xdr:colOff>
      <xdr:row>21</xdr:row>
      <xdr:rowOff>84667</xdr:rowOff>
    </xdr:from>
    <xdr:to>
      <xdr:col>3</xdr:col>
      <xdr:colOff>613836</xdr:colOff>
      <xdr:row>21</xdr:row>
      <xdr:rowOff>504825</xdr:rowOff>
    </xdr:to>
    <xdr:pic>
      <xdr:nvPicPr>
        <xdr:cNvPr id="19" name="Picture 10">
          <a:extLst>
            <a:ext uri="{FF2B5EF4-FFF2-40B4-BE49-F238E27FC236}">
              <a16:creationId xmlns:a16="http://schemas.microsoft.com/office/drawing/2014/main" id="{00000000-0008-0000-0100-000013000000}"/>
            </a:ext>
          </a:extLst>
        </xdr:cNvPr>
        <xdr:cNvPicPr>
          <a:picLocks noChangeAspect="1" noChangeArrowheads="1"/>
        </xdr:cNvPicPr>
      </xdr:nvPicPr>
      <xdr:blipFill>
        <a:blip xmlns:r="http://schemas.openxmlformats.org/officeDocument/2006/relationships" r:embed="rId22" cstate="print">
          <a:clrChange>
            <a:clrFrom>
              <a:srgbClr val="000000"/>
            </a:clrFrom>
            <a:clrTo>
              <a:srgbClr val="000000">
                <a:alpha val="0"/>
              </a:srgbClr>
            </a:clrTo>
          </a:clrChange>
          <a:duotone>
            <a:prstClr val="black"/>
            <a:srgbClr val="D9C3A5">
              <a:tint val="50000"/>
              <a:satMod val="180000"/>
            </a:srgbClr>
          </a:duotone>
          <a:extLst>
            <a:ext uri="{BEBA8EAE-BF5A-486C-A8C5-ECC9F3942E4B}">
              <a14:imgProps xmlns:a14="http://schemas.microsoft.com/office/drawing/2010/main">
                <a14:imgLayer r:embed="rId23">
                  <a14:imgEffect>
                    <a14:saturation sat="0"/>
                  </a14:imgEffect>
                </a14:imgLayer>
              </a14:imgProps>
            </a:ext>
            <a:ext uri="{28A0092B-C50C-407E-A947-70E740481C1C}">
              <a14:useLocalDpi xmlns:a14="http://schemas.microsoft.com/office/drawing/2010/main" val="0"/>
            </a:ext>
          </a:extLst>
        </a:blip>
        <a:srcRect/>
        <a:stretch>
          <a:fillRect/>
        </a:stretch>
      </xdr:blipFill>
      <xdr:spPr bwMode="auto">
        <a:xfrm>
          <a:off x="3540128" y="10343092"/>
          <a:ext cx="455083" cy="420158"/>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twoCellAnchor editAs="oneCell">
    <xdr:from>
      <xdr:col>3</xdr:col>
      <xdr:colOff>228600</xdr:colOff>
      <xdr:row>8</xdr:row>
      <xdr:rowOff>123825</xdr:rowOff>
    </xdr:from>
    <xdr:to>
      <xdr:col>3</xdr:col>
      <xdr:colOff>542925</xdr:colOff>
      <xdr:row>8</xdr:row>
      <xdr:rowOff>438150</xdr:rowOff>
    </xdr:to>
    <xdr:pic>
      <xdr:nvPicPr>
        <xdr:cNvPr id="20" name="Picture 3" descr="D:\cmunoz\Documents\Downloads\ordenador.png">
          <a:extLst>
            <a:ext uri="{FF2B5EF4-FFF2-40B4-BE49-F238E27FC236}">
              <a16:creationId xmlns:a16="http://schemas.microsoft.com/office/drawing/2014/main" id="{00000000-0008-0000-0100-000014000000}"/>
            </a:ext>
          </a:extLst>
        </xdr:cNvPr>
        <xdr:cNvPicPr>
          <a:picLocks noChangeAspect="1" noChangeArrowheads="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a:stretch>
          <a:fillRect/>
        </a:stretch>
      </xdr:blipFill>
      <xdr:spPr bwMode="auto">
        <a:xfrm>
          <a:off x="3609975" y="2581275"/>
          <a:ext cx="314325" cy="314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85725</xdr:colOff>
      <xdr:row>0</xdr:row>
      <xdr:rowOff>38100</xdr:rowOff>
    </xdr:from>
    <xdr:to>
      <xdr:col>1</xdr:col>
      <xdr:colOff>1914525</xdr:colOff>
      <xdr:row>4</xdr:row>
      <xdr:rowOff>76200</xdr:rowOff>
    </xdr:to>
    <xdr:pic>
      <xdr:nvPicPr>
        <xdr:cNvPr id="2" name="Imagen 1">
          <a:extLst>
            <a:ext uri="{FF2B5EF4-FFF2-40B4-BE49-F238E27FC236}">
              <a16:creationId xmlns:a16="http://schemas.microsoft.com/office/drawing/2014/main" id="{6E17A9CB-CC2E-4637-B921-09676339302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47725" y="38100"/>
          <a:ext cx="1828800" cy="6858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11</xdr:col>
      <xdr:colOff>904875</xdr:colOff>
      <xdr:row>15</xdr:row>
      <xdr:rowOff>217879</xdr:rowOff>
    </xdr:from>
    <xdr:to>
      <xdr:col>19</xdr:col>
      <xdr:colOff>619125</xdr:colOff>
      <xdr:row>32</xdr:row>
      <xdr:rowOff>238125</xdr:rowOff>
    </xdr:to>
    <xdr:graphicFrame macro="">
      <xdr:nvGraphicFramePr>
        <xdr:cNvPr id="2" name="Gráfico 1">
          <a:extLst>
            <a:ext uri="{FF2B5EF4-FFF2-40B4-BE49-F238E27FC236}">
              <a16:creationId xmlns:a16="http://schemas.microsoft.com/office/drawing/2014/main" id="{8AA7244D-16F5-4D80-8483-1C4F5BA52A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laneacion%20Sectorial\2017\SG%20FT%20043%20Identificaci&#243;n%20y%20Seguimiento%20a%20los%20Riesgos%20Institucionales_v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Users\Jorge\Documents\UAEOS\TRABAJO%20EN%20CASA\MAPAS%20DE%20RIESGOS\RIESGOS%202021\MAPAS%20DE%20RIESGOS%20DE%20PROCESO%202021\MAPAS%20DE%20RIESGOS%20GUIA%202021\MAPA_RIESGOS_G_CONOCIMIENTO_CIUDADANO_UAEO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29\Planeacion$\GESTION%202023\Pensamiento%20y%20Direccionamiento%20Estrategico\Plan%20estrategico\FO1_PLAN_ESTRATEGICO_V10%20(1)_coment%20Carolina%20(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92.168.1.29\Planeacion$\UAEOS\TRABAJO%20EN%20CASA\MAPAS%20DE%20RIESGOS\RIESGOS%202021\MAPAS%20DE%20RIESGOS%20DE%20PROCESO%202021\MAPAS%20DE%20RIESGOS%20GUIA%202021\MAPA_RIESGOS_PROGRAMAS%20Y%20PROYECTOS_UAEOS_202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MAPA_RIESGOS_PROGRAMAS%20Y%20PROYECTOS_UAEOS_202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2020-11-10_Propuesta_Mapa_riesgos_RH_UAEOS.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MAPA_RIESGOS_COMUNICACION_PRENSA_UAEOS_2021.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MAPA_RIESGOS_G_INFORMATICA_UAEOS_202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MAPA_RIESGOS_G_MEJORAMIENTO_UAEOS_2021.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UAEOS\TRABAJO%20EN%20CASA\MAPAS%20DE%20RIESGOS\RIESGOS%202021\MAPAS%20DE%20RIESGOS%20DE%20PROCESO%202021\MAPAS%20DE%20RIESGOS%20GUIA%202021\MAPA_RIESGOS_G_CONTRACTUAL%20%20JURIDICA_UAEOS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procedim-objetivos"/>
      <sheetName val="Identifica Riesgos G - C"/>
      <sheetName val="Descripcion RGC"/>
      <sheetName val="Conceptos"/>
      <sheetName val="Tablas - Mapa de Calor"/>
      <sheetName val="Ej Ficha Tecnica Indicador"/>
      <sheetName val="FT Existentes_Informativo"/>
      <sheetName val="Hoja2"/>
      <sheetName val="Listas"/>
    </sheetNames>
    <sheetDataSet>
      <sheetData sheetId="0">
        <row r="3">
          <cell r="B3" t="str">
            <v>Adquisicion_de_Bienes_y_Servicios</v>
          </cell>
        </row>
        <row r="4">
          <cell r="B4" t="str">
            <v>Asesoria_Capacitación_y_Asistencia_Técnica</v>
          </cell>
        </row>
        <row r="5">
          <cell r="B5" t="str">
            <v>Fomento_y_Promoción</v>
          </cell>
        </row>
        <row r="6">
          <cell r="B6" t="str">
            <v>Gestión_Documental</v>
          </cell>
        </row>
        <row r="7">
          <cell r="B7" t="str">
            <v>Gestión_de_Información_y_Comunicaciones</v>
          </cell>
        </row>
        <row r="8">
          <cell r="B8" t="str">
            <v>Gestion_de_Políticas</v>
          </cell>
        </row>
        <row r="9">
          <cell r="B9" t="str">
            <v>Gestión_del_Talento_Humano</v>
          </cell>
        </row>
        <row r="10">
          <cell r="B10" t="str">
            <v>Gestión_Jurídica</v>
          </cell>
        </row>
        <row r="11">
          <cell r="B11" t="str">
            <v>Gestión_Recursos_Financieros</v>
          </cell>
        </row>
        <row r="12">
          <cell r="B12" t="str">
            <v>Gestión_Recursos_Físicos</v>
          </cell>
        </row>
        <row r="13">
          <cell r="B13" t="str">
            <v>Negociación_y_Administración_de_Relaciones_Comerciales</v>
          </cell>
        </row>
        <row r="14">
          <cell r="B14" t="str">
            <v>Sistemas_de_ Gestión</v>
          </cell>
        </row>
        <row r="15">
          <cell r="B15" t="str">
            <v>Planeación_Estrátegica</v>
          </cell>
        </row>
        <row r="16">
          <cell r="B16" t="str">
            <v>Evaluación_y_Seguimiento</v>
          </cell>
        </row>
      </sheetData>
      <sheetData sheetId="1" refreshError="1"/>
      <sheetData sheetId="2">
        <row r="10">
          <cell r="AK10">
            <v>0</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ributos controles"/>
      <sheetName val="Clasificacion riesgo"/>
      <sheetName val="Observaciones caracterizacion"/>
      <sheetName val="Factores Riesgo"/>
      <sheetName val="Hoja1"/>
      <sheetName val="MAPA RIESGOS G CONOCIMIENTO"/>
      <sheetName val="MAPA RIESGOS SER CIUDADANO"/>
      <sheetName val="Tabla probabiidad"/>
      <sheetName val="CRITERIO CAL IMPACTO CORRUPCIÓN"/>
      <sheetName val="Tabla impacto"/>
      <sheetName val="Matriz calor_RI"/>
      <sheetName val="Matriz calor RR"/>
      <sheetName val="Controles"/>
      <sheetName val="ValoraciónControles"/>
      <sheetName val="Calculos Controles Documen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ision, Vision y Objetivos"/>
      <sheetName val="Objetivos y Plan de Acción"/>
      <sheetName val="Estructura de PND"/>
      <sheetName val="Programas sectoriales"/>
      <sheetName val="Hoja2"/>
    </sheetNames>
    <sheetDataSet>
      <sheetData sheetId="0"/>
      <sheetData sheetId="1"/>
      <sheetData sheetId="2">
        <row r="4">
          <cell r="B4" t="str">
            <v>1. Ordenamiento del territorio
alrededor del agua y justicia
ambiental</v>
          </cell>
        </row>
        <row r="5">
          <cell r="B5" t="str">
            <v>2. Seguridad humana y justicia social</v>
          </cell>
        </row>
        <row r="6">
          <cell r="B6" t="str">
            <v>3. Derecho humano a la alimentación</v>
          </cell>
        </row>
        <row r="7">
          <cell r="B7" t="str">
            <v>4.  Internacionalización, transformación productiva para la vida y acción climática</v>
          </cell>
        </row>
        <row r="8">
          <cell r="B8" t="str">
            <v>5. Convergencia regional</v>
          </cell>
        </row>
      </sheetData>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probabiidad"/>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Hoja1"/>
      <sheetName val="Mapa riesgos propuesto"/>
      <sheetName val="Mapa de Riesgo"/>
      <sheetName val="Tabla probabiidad"/>
      <sheetName val="Tabla impacto"/>
      <sheetName val="Matriz calor_RI"/>
      <sheetName val="Matriz calor RR"/>
      <sheetName val="Tabla Valoración Controles"/>
      <sheetName val="Atributos controles"/>
      <sheetName val="ValoraciónControles "/>
      <sheetName val="Calculos Contro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Hoja1"/>
      <sheetName val="MAPA RIESGOS PROPUESTO"/>
      <sheetName val="Tabla probabiidad"/>
      <sheetName val="Tabla impacto"/>
      <sheetName val="Matriz calor_RI"/>
      <sheetName val="Matriz calor RR"/>
      <sheetName val="Controles"/>
      <sheetName val="Atributos controles"/>
      <sheetName val="ValoraciónControles "/>
      <sheetName val="Calculos Contro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Hoja1"/>
      <sheetName val="Mapa riesgos propuesto"/>
      <sheetName val="Mapa de Riesgo"/>
      <sheetName val="Tabla probabiidad"/>
      <sheetName val="Tabla impacto"/>
      <sheetName val="CRITERIO CAL IMPACTO CORRUPCIÓN"/>
      <sheetName val="Matriz calor_RI"/>
      <sheetName val="Matriz calor RR"/>
      <sheetName val="Tabla Valoración Controles"/>
      <sheetName val="Atributos controles"/>
      <sheetName val="ValoraciónControles "/>
      <sheetName val="Calculos Contro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Hoja1"/>
      <sheetName val="MAPA DE RIESGOS CPR"/>
      <sheetName val="Mapa de Riesgo"/>
      <sheetName val="Tabla probabiidad"/>
      <sheetName val="Tabla impacto"/>
      <sheetName val="Matriz calor_RI"/>
      <sheetName val="Matriz calor RR"/>
      <sheetName val="Tabla Valoración Controles"/>
      <sheetName val="Atributos controles"/>
      <sheetName val="ValoraciónControles "/>
      <sheetName val="Calculos Contro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Hoja1"/>
      <sheetName val="Mapa riesgos propuesto"/>
      <sheetName val="Mapa de Riesgo"/>
      <sheetName val="Tabla probabiidad"/>
      <sheetName val="Tabla impacto"/>
      <sheetName val="Matriz calor_RI"/>
      <sheetName val="Matriz calor RR"/>
      <sheetName val="Tabla Valoración Controles"/>
      <sheetName val="Atributos controles"/>
      <sheetName val="ValoraciónControles "/>
      <sheetName val="Calculos Contro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servaciones caracterizacion"/>
      <sheetName val="Factores Riesgo"/>
      <sheetName val="Clasificacion riesgo"/>
      <sheetName val="MR G CONTRACTUAL"/>
      <sheetName val="Hoja1"/>
      <sheetName val="MR G JURÍDICA"/>
      <sheetName val="Mapa de Riesgo"/>
      <sheetName val="Tabla probabiidad"/>
      <sheetName val="Tabla impacto"/>
      <sheetName val="CRITERIO CAL IMPACTO CORRUPCIÓN"/>
      <sheetName val="Matriz calor_RI"/>
      <sheetName val="Matriz calor RR"/>
      <sheetName val="Tabla Valoración Controles"/>
      <sheetName val="Atributos controles"/>
      <sheetName val="ValoraciónControles Contractual"/>
      <sheetName val="Calculo Controles G Contractual"/>
      <sheetName val="ValoraciónControles Jurídica"/>
      <sheetName val="Calculos Controles Jurídica"/>
    </sheetNames>
    <sheetDataSet>
      <sheetData sheetId="0"/>
      <sheetData sheetId="1"/>
      <sheetData sheetId="2"/>
      <sheetData sheetId="3"/>
      <sheetData sheetId="4"/>
      <sheetData sheetId="5">
        <row r="13">
          <cell r="F13" t="str">
            <v>Posibilidad de perdida reputacional, debido a vinculos de parentesco, cosanguineo, civil, o legal entre un apoderado judicial y la parte demandante o demandada en acciones que insidan directamente en su configuración.</v>
          </cell>
        </row>
      </sheetData>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1"/>
  <sheetViews>
    <sheetView workbookViewId="0">
      <selection activeCell="C1" sqref="C1"/>
    </sheetView>
  </sheetViews>
  <sheetFormatPr baseColWidth="10" defaultColWidth="11.44140625" defaultRowHeight="13.8" x14ac:dyDescent="0.25"/>
  <cols>
    <col min="1" max="1" width="16.33203125" style="1" customWidth="1"/>
    <col min="2" max="2" width="5.88671875" style="1" customWidth="1"/>
    <col min="3" max="3" width="49" style="1" customWidth="1"/>
    <col min="4" max="4" width="64.109375" style="1" customWidth="1"/>
    <col min="5" max="16384" width="11.44140625" style="1"/>
  </cols>
  <sheetData>
    <row r="2" spans="1:4" ht="61.5" customHeight="1" x14ac:dyDescent="0.25">
      <c r="A2" s="61" t="s">
        <v>144</v>
      </c>
      <c r="B2" s="582" t="s">
        <v>143</v>
      </c>
      <c r="C2" s="582"/>
      <c r="D2" s="582"/>
    </row>
    <row r="3" spans="1:4" ht="14.25" customHeight="1" x14ac:dyDescent="0.25">
      <c r="A3" s="61"/>
      <c r="B3" s="62"/>
      <c r="C3" s="62"/>
      <c r="D3" s="62"/>
    </row>
    <row r="4" spans="1:4" ht="20.25" customHeight="1" x14ac:dyDescent="0.25">
      <c r="D4" s="65" t="s">
        <v>124</v>
      </c>
    </row>
    <row r="5" spans="1:4" ht="48" customHeight="1" x14ac:dyDescent="0.25">
      <c r="A5" s="587" t="s">
        <v>45</v>
      </c>
      <c r="B5" s="588"/>
      <c r="C5" s="63" t="s">
        <v>143</v>
      </c>
      <c r="D5" s="63"/>
    </row>
    <row r="6" spans="1:4" ht="68.25" customHeight="1" x14ac:dyDescent="0.25">
      <c r="A6" s="587" t="s">
        <v>47</v>
      </c>
      <c r="B6" s="588"/>
      <c r="C6" s="64" t="s">
        <v>143</v>
      </c>
      <c r="D6" s="64"/>
    </row>
    <row r="7" spans="1:4" ht="113.25" customHeight="1" x14ac:dyDescent="0.25">
      <c r="A7" s="587" t="s">
        <v>46</v>
      </c>
      <c r="B7" s="588"/>
      <c r="C7" s="64" t="s">
        <v>143</v>
      </c>
      <c r="D7" s="64"/>
    </row>
    <row r="8" spans="1:4" x14ac:dyDescent="0.25">
      <c r="A8" s="583" t="s">
        <v>125</v>
      </c>
      <c r="B8" s="584"/>
      <c r="C8" s="64" t="s">
        <v>143</v>
      </c>
      <c r="D8" s="64"/>
    </row>
    <row r="9" spans="1:4" x14ac:dyDescent="0.25">
      <c r="A9" s="585"/>
      <c r="B9" s="586"/>
      <c r="C9" s="64" t="s">
        <v>143</v>
      </c>
      <c r="D9" s="64"/>
    </row>
    <row r="10" spans="1:4" ht="112.5" customHeight="1" x14ac:dyDescent="0.25">
      <c r="A10" s="589" t="s">
        <v>127</v>
      </c>
      <c r="B10" s="590"/>
      <c r="C10" s="64"/>
      <c r="D10" s="64"/>
    </row>
    <row r="11" spans="1:4" x14ac:dyDescent="0.25">
      <c r="A11" s="587" t="s">
        <v>126</v>
      </c>
      <c r="B11" s="588"/>
      <c r="C11" s="64" t="s">
        <v>143</v>
      </c>
      <c r="D11" s="64"/>
    </row>
  </sheetData>
  <mergeCells count="7">
    <mergeCell ref="B2:D2"/>
    <mergeCell ref="A8:B9"/>
    <mergeCell ref="A11:B11"/>
    <mergeCell ref="A10:B10"/>
    <mergeCell ref="A5:B5"/>
    <mergeCell ref="A6:B6"/>
    <mergeCell ref="A7:B7"/>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B2:J19"/>
  <sheetViews>
    <sheetView topLeftCell="A4" workbookViewId="0">
      <selection activeCell="J6" sqref="J6:J7"/>
    </sheetView>
  </sheetViews>
  <sheetFormatPr baseColWidth="10" defaultRowHeight="14.4" x14ac:dyDescent="0.3"/>
  <cols>
    <col min="2" max="8" width="9.44140625" customWidth="1"/>
    <col min="9" max="9" width="4.44140625" customWidth="1"/>
  </cols>
  <sheetData>
    <row r="2" spans="2:10" ht="18" x14ac:dyDescent="0.3">
      <c r="B2" s="68" t="s">
        <v>252</v>
      </c>
    </row>
    <row r="4" spans="2:10" ht="18.75" customHeight="1" x14ac:dyDescent="0.3">
      <c r="B4" s="50"/>
      <c r="C4" s="50"/>
      <c r="D4" s="749" t="s">
        <v>2</v>
      </c>
      <c r="E4" s="749"/>
      <c r="F4" s="749"/>
      <c r="G4" s="749"/>
      <c r="H4" s="749"/>
      <c r="I4" s="50"/>
      <c r="J4" s="50"/>
    </row>
    <row r="5" spans="2:10" ht="15" thickBot="1" x14ac:dyDescent="0.35">
      <c r="B5" s="50"/>
      <c r="C5" s="51"/>
      <c r="D5" s="52"/>
      <c r="E5" s="52"/>
      <c r="F5" s="52"/>
      <c r="G5" s="52"/>
      <c r="H5" s="52"/>
      <c r="I5" s="50"/>
      <c r="J5" s="50"/>
    </row>
    <row r="6" spans="2:10" ht="26.25" customHeight="1" thickTop="1" x14ac:dyDescent="0.3">
      <c r="B6" s="750" t="s">
        <v>4</v>
      </c>
      <c r="C6" s="751" t="s">
        <v>136</v>
      </c>
      <c r="D6" s="732"/>
      <c r="E6" s="732"/>
      <c r="F6" s="732"/>
      <c r="G6" s="732"/>
      <c r="H6" s="734"/>
      <c r="I6" s="740"/>
      <c r="J6" s="745" t="s">
        <v>99</v>
      </c>
    </row>
    <row r="7" spans="2:10" ht="26.25" customHeight="1" thickBot="1" x14ac:dyDescent="0.35">
      <c r="B7" s="750"/>
      <c r="C7" s="738"/>
      <c r="D7" s="733"/>
      <c r="E7" s="733"/>
      <c r="F7" s="733"/>
      <c r="G7" s="733"/>
      <c r="H7" s="735"/>
      <c r="I7" s="740"/>
      <c r="J7" s="746"/>
    </row>
    <row r="8" spans="2:10" ht="25.5" customHeight="1" x14ac:dyDescent="0.3">
      <c r="B8" s="750"/>
      <c r="C8" s="738" t="s">
        <v>137</v>
      </c>
      <c r="D8" s="730"/>
      <c r="E8" s="730"/>
      <c r="F8" s="732"/>
      <c r="G8" s="732"/>
      <c r="H8" s="734"/>
      <c r="I8" s="740"/>
      <c r="J8" s="747" t="s">
        <v>100</v>
      </c>
    </row>
    <row r="9" spans="2:10" ht="15" thickBot="1" x14ac:dyDescent="0.35">
      <c r="B9" s="750"/>
      <c r="C9" s="739"/>
      <c r="D9" s="731"/>
      <c r="E9" s="731"/>
      <c r="F9" s="733"/>
      <c r="G9" s="733"/>
      <c r="H9" s="735"/>
      <c r="I9" s="740"/>
      <c r="J9" s="748"/>
    </row>
    <row r="10" spans="2:10" ht="25.5" customHeight="1" x14ac:dyDescent="0.3">
      <c r="B10" s="750"/>
      <c r="C10" s="737" t="s">
        <v>167</v>
      </c>
      <c r="D10" s="730"/>
      <c r="E10" s="730"/>
      <c r="F10" s="730"/>
      <c r="G10" s="743" t="s">
        <v>187</v>
      </c>
      <c r="H10" s="734"/>
      <c r="I10" s="740"/>
      <c r="J10" s="741" t="s">
        <v>101</v>
      </c>
    </row>
    <row r="11" spans="2:10" ht="15" thickBot="1" x14ac:dyDescent="0.35">
      <c r="B11" s="750"/>
      <c r="C11" s="739"/>
      <c r="D11" s="731"/>
      <c r="E11" s="731"/>
      <c r="F11" s="731"/>
      <c r="G11" s="744"/>
      <c r="H11" s="735"/>
      <c r="I11" s="740"/>
      <c r="J11" s="742"/>
    </row>
    <row r="12" spans="2:10" ht="25.5" customHeight="1" x14ac:dyDescent="0.3">
      <c r="B12" s="750"/>
      <c r="C12" s="737" t="s">
        <v>138</v>
      </c>
      <c r="D12" s="728"/>
      <c r="E12" s="730"/>
      <c r="F12" s="730"/>
      <c r="G12" s="732"/>
      <c r="H12" s="734"/>
      <c r="I12" s="740"/>
      <c r="J12" s="726" t="s">
        <v>102</v>
      </c>
    </row>
    <row r="13" spans="2:10" ht="15" thickBot="1" x14ac:dyDescent="0.35">
      <c r="B13" s="750"/>
      <c r="C13" s="739"/>
      <c r="D13" s="729"/>
      <c r="E13" s="731"/>
      <c r="F13" s="731"/>
      <c r="G13" s="733"/>
      <c r="H13" s="735"/>
      <c r="I13" s="740"/>
      <c r="J13" s="727"/>
    </row>
    <row r="14" spans="2:10" ht="25.5" customHeight="1" x14ac:dyDescent="0.3">
      <c r="B14" s="750"/>
      <c r="C14" s="737" t="s">
        <v>139</v>
      </c>
      <c r="D14" s="728"/>
      <c r="E14" s="728"/>
      <c r="F14" s="730"/>
      <c r="G14" s="732"/>
      <c r="H14" s="734"/>
      <c r="I14" s="736"/>
      <c r="J14" s="725"/>
    </row>
    <row r="15" spans="2:10" x14ac:dyDescent="0.3">
      <c r="B15" s="750"/>
      <c r="C15" s="738"/>
      <c r="D15" s="729"/>
      <c r="E15" s="729"/>
      <c r="F15" s="731"/>
      <c r="G15" s="733"/>
      <c r="H15" s="735"/>
      <c r="I15" s="736"/>
      <c r="J15" s="725"/>
    </row>
    <row r="16" spans="2:10" x14ac:dyDescent="0.3">
      <c r="B16" s="725"/>
      <c r="C16" s="725"/>
      <c r="D16" s="53" t="s">
        <v>165</v>
      </c>
      <c r="E16" s="53" t="s">
        <v>103</v>
      </c>
      <c r="F16" s="53" t="s">
        <v>101</v>
      </c>
      <c r="G16" s="53" t="s">
        <v>8</v>
      </c>
      <c r="H16" s="53" t="s">
        <v>104</v>
      </c>
      <c r="I16" s="725"/>
      <c r="J16" s="725"/>
    </row>
    <row r="17" spans="2:10" x14ac:dyDescent="0.3">
      <c r="B17" s="725"/>
      <c r="C17" s="725"/>
      <c r="D17" s="54">
        <v>0.2</v>
      </c>
      <c r="E17" s="54">
        <v>0.4</v>
      </c>
      <c r="F17" s="54">
        <v>0.6</v>
      </c>
      <c r="G17" s="54">
        <v>0.8</v>
      </c>
      <c r="H17" s="54">
        <v>1</v>
      </c>
      <c r="I17" s="725"/>
      <c r="J17" s="725"/>
    </row>
    <row r="19" spans="2:10" x14ac:dyDescent="0.3">
      <c r="B19" s="55" t="s">
        <v>49</v>
      </c>
    </row>
  </sheetData>
  <mergeCells count="46">
    <mergeCell ref="D4:H4"/>
    <mergeCell ref="B6:B15"/>
    <mergeCell ref="D6:D7"/>
    <mergeCell ref="E6:E7"/>
    <mergeCell ref="F6:F7"/>
    <mergeCell ref="G6:G7"/>
    <mergeCell ref="H6:H7"/>
    <mergeCell ref="D10:D11"/>
    <mergeCell ref="E10:E11"/>
    <mergeCell ref="F10:F11"/>
    <mergeCell ref="H10:H11"/>
    <mergeCell ref="C10:C11"/>
    <mergeCell ref="C6:C7"/>
    <mergeCell ref="C8:C9"/>
    <mergeCell ref="G12:G13"/>
    <mergeCell ref="I6:I7"/>
    <mergeCell ref="J6:J7"/>
    <mergeCell ref="D8:D9"/>
    <mergeCell ref="E8:E9"/>
    <mergeCell ref="F8:F9"/>
    <mergeCell ref="G8:G9"/>
    <mergeCell ref="H8:H9"/>
    <mergeCell ref="I8:I9"/>
    <mergeCell ref="J8:J9"/>
    <mergeCell ref="I10:I11"/>
    <mergeCell ref="J10:J11"/>
    <mergeCell ref="D12:D13"/>
    <mergeCell ref="E12:E13"/>
    <mergeCell ref="F12:F13"/>
    <mergeCell ref="G10:G11"/>
    <mergeCell ref="H12:H13"/>
    <mergeCell ref="I12:I13"/>
    <mergeCell ref="B16:B17"/>
    <mergeCell ref="C16:C17"/>
    <mergeCell ref="I16:I17"/>
    <mergeCell ref="J16:J17"/>
    <mergeCell ref="J12:J13"/>
    <mergeCell ref="D14:D15"/>
    <mergeCell ref="E14:E15"/>
    <mergeCell ref="F14:F15"/>
    <mergeCell ref="G14:G15"/>
    <mergeCell ref="H14:H15"/>
    <mergeCell ref="I14:I15"/>
    <mergeCell ref="J14:J15"/>
    <mergeCell ref="C14:C15"/>
    <mergeCell ref="C12:C1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sheetPr>
  <dimension ref="B2:J19"/>
  <sheetViews>
    <sheetView workbookViewId="0">
      <selection activeCell="E12" sqref="E12:E13"/>
    </sheetView>
  </sheetViews>
  <sheetFormatPr baseColWidth="10" defaultRowHeight="14.4" x14ac:dyDescent="0.3"/>
  <cols>
    <col min="2" max="8" width="9.44140625" customWidth="1"/>
    <col min="9" max="9" width="4.44140625" customWidth="1"/>
  </cols>
  <sheetData>
    <row r="2" spans="2:10" ht="18" x14ac:dyDescent="0.3">
      <c r="B2" s="68" t="s">
        <v>253</v>
      </c>
    </row>
    <row r="4" spans="2:10" ht="39" customHeight="1" x14ac:dyDescent="0.3">
      <c r="B4" s="50"/>
      <c r="C4" s="50"/>
      <c r="D4" s="749" t="s">
        <v>2</v>
      </c>
      <c r="E4" s="749"/>
      <c r="F4" s="749"/>
      <c r="G4" s="749"/>
      <c r="H4" s="749"/>
      <c r="I4" s="50"/>
      <c r="J4" s="50"/>
    </row>
    <row r="5" spans="2:10" ht="15" thickBot="1" x14ac:dyDescent="0.35">
      <c r="B5" s="50"/>
      <c r="C5" s="51"/>
      <c r="D5" s="52"/>
      <c r="E5" s="52"/>
      <c r="F5" s="52"/>
      <c r="G5" s="52"/>
      <c r="H5" s="52"/>
      <c r="I5" s="50"/>
      <c r="J5" s="50"/>
    </row>
    <row r="6" spans="2:10" ht="26.25" customHeight="1" thickTop="1" x14ac:dyDescent="0.3">
      <c r="B6" s="750" t="s">
        <v>4</v>
      </c>
      <c r="C6" s="751" t="s">
        <v>136</v>
      </c>
      <c r="D6" s="732"/>
      <c r="E6" s="732"/>
      <c r="F6" s="732"/>
      <c r="G6" s="732"/>
      <c r="H6" s="734"/>
      <c r="I6" s="740"/>
      <c r="J6" s="745" t="s">
        <v>99</v>
      </c>
    </row>
    <row r="7" spans="2:10" ht="26.25" customHeight="1" thickBot="1" x14ac:dyDescent="0.35">
      <c r="B7" s="750"/>
      <c r="C7" s="738"/>
      <c r="D7" s="733"/>
      <c r="E7" s="733"/>
      <c r="F7" s="733"/>
      <c r="G7" s="733"/>
      <c r="H7" s="735"/>
      <c r="I7" s="740"/>
      <c r="J7" s="746"/>
    </row>
    <row r="8" spans="2:10" ht="25.5" customHeight="1" x14ac:dyDescent="0.3">
      <c r="B8" s="750"/>
      <c r="C8" s="738" t="s">
        <v>137</v>
      </c>
      <c r="D8" s="730"/>
      <c r="E8" s="730"/>
      <c r="F8" s="732"/>
      <c r="G8" s="732"/>
      <c r="H8" s="734"/>
      <c r="I8" s="740"/>
      <c r="J8" s="756" t="s">
        <v>100</v>
      </c>
    </row>
    <row r="9" spans="2:10" ht="15" thickBot="1" x14ac:dyDescent="0.35">
      <c r="B9" s="750"/>
      <c r="C9" s="739"/>
      <c r="D9" s="731"/>
      <c r="E9" s="731"/>
      <c r="F9" s="733"/>
      <c r="G9" s="733"/>
      <c r="H9" s="735"/>
      <c r="I9" s="740"/>
      <c r="J9" s="757"/>
    </row>
    <row r="10" spans="2:10" ht="25.5" customHeight="1" x14ac:dyDescent="0.3">
      <c r="B10" s="750"/>
      <c r="C10" s="737" t="s">
        <v>167</v>
      </c>
      <c r="D10" s="730"/>
      <c r="E10" s="730"/>
      <c r="F10" s="730"/>
      <c r="G10" s="743" t="s">
        <v>189</v>
      </c>
      <c r="H10" s="734" t="s">
        <v>191</v>
      </c>
      <c r="I10" s="740"/>
      <c r="J10" s="741" t="s">
        <v>101</v>
      </c>
    </row>
    <row r="11" spans="2:10" ht="15" thickBot="1" x14ac:dyDescent="0.35">
      <c r="B11" s="750"/>
      <c r="C11" s="739"/>
      <c r="D11" s="731"/>
      <c r="E11" s="731"/>
      <c r="F11" s="731"/>
      <c r="G11" s="758"/>
      <c r="H11" s="735"/>
      <c r="I11" s="740"/>
      <c r="J11" s="742"/>
    </row>
    <row r="12" spans="2:10" ht="25.5" customHeight="1" x14ac:dyDescent="0.3">
      <c r="B12" s="750"/>
      <c r="C12" s="737" t="s">
        <v>138</v>
      </c>
      <c r="D12" s="728"/>
      <c r="E12" s="730"/>
      <c r="F12" s="730"/>
      <c r="G12" s="752" t="s">
        <v>188</v>
      </c>
      <c r="H12" s="754" t="s">
        <v>190</v>
      </c>
      <c r="I12" s="740"/>
      <c r="J12" s="726" t="s">
        <v>102</v>
      </c>
    </row>
    <row r="13" spans="2:10" ht="15" thickBot="1" x14ac:dyDescent="0.35">
      <c r="B13" s="750"/>
      <c r="C13" s="739"/>
      <c r="D13" s="729"/>
      <c r="E13" s="731"/>
      <c r="F13" s="731"/>
      <c r="G13" s="753"/>
      <c r="H13" s="755"/>
      <c r="I13" s="740"/>
      <c r="J13" s="727"/>
    </row>
    <row r="14" spans="2:10" ht="25.5" customHeight="1" x14ac:dyDescent="0.3">
      <c r="B14" s="750"/>
      <c r="C14" s="737" t="s">
        <v>139</v>
      </c>
      <c r="D14" s="728"/>
      <c r="E14" s="728"/>
      <c r="F14" s="730"/>
      <c r="G14" s="732"/>
      <c r="H14" s="734"/>
      <c r="I14" s="736"/>
      <c r="J14" s="725"/>
    </row>
    <row r="15" spans="2:10" x14ac:dyDescent="0.3">
      <c r="B15" s="750"/>
      <c r="C15" s="738"/>
      <c r="D15" s="729"/>
      <c r="E15" s="729"/>
      <c r="F15" s="731"/>
      <c r="G15" s="733"/>
      <c r="H15" s="735"/>
      <c r="I15" s="736"/>
      <c r="J15" s="725"/>
    </row>
    <row r="16" spans="2:10" x14ac:dyDescent="0.3">
      <c r="B16" s="725"/>
      <c r="C16" s="725"/>
      <c r="D16" s="53" t="s">
        <v>165</v>
      </c>
      <c r="E16" s="53" t="s">
        <v>103</v>
      </c>
      <c r="F16" s="53" t="s">
        <v>101</v>
      </c>
      <c r="G16" s="53" t="s">
        <v>8</v>
      </c>
      <c r="H16" s="53" t="s">
        <v>104</v>
      </c>
      <c r="I16" s="725"/>
      <c r="J16" s="725"/>
    </row>
    <row r="17" spans="2:10" x14ac:dyDescent="0.3">
      <c r="B17" s="725"/>
      <c r="C17" s="725"/>
      <c r="D17" s="54">
        <v>0.2</v>
      </c>
      <c r="E17" s="54">
        <v>0.4</v>
      </c>
      <c r="F17" s="54">
        <v>0.6</v>
      </c>
      <c r="G17" s="54">
        <v>0.8</v>
      </c>
      <c r="H17" s="54">
        <v>1</v>
      </c>
      <c r="I17" s="725"/>
      <c r="J17" s="725"/>
    </row>
    <row r="19" spans="2:10" x14ac:dyDescent="0.3">
      <c r="B19" s="55" t="s">
        <v>49</v>
      </c>
    </row>
  </sheetData>
  <mergeCells count="46">
    <mergeCell ref="B16:B17"/>
    <mergeCell ref="C16:C17"/>
    <mergeCell ref="I16:I17"/>
    <mergeCell ref="J16:J17"/>
    <mergeCell ref="I12:I13"/>
    <mergeCell ref="J12:J13"/>
    <mergeCell ref="C14:C15"/>
    <mergeCell ref="D14:D15"/>
    <mergeCell ref="E14:E15"/>
    <mergeCell ref="F14:F15"/>
    <mergeCell ref="G14:G15"/>
    <mergeCell ref="H14:H15"/>
    <mergeCell ref="I14:I15"/>
    <mergeCell ref="J14:J15"/>
    <mergeCell ref="C12:C13"/>
    <mergeCell ref="D12:D13"/>
    <mergeCell ref="I10:I11"/>
    <mergeCell ref="J10:J11"/>
    <mergeCell ref="I6:I7"/>
    <mergeCell ref="J6:J7"/>
    <mergeCell ref="C8:C9"/>
    <mergeCell ref="D8:D9"/>
    <mergeCell ref="E8:E9"/>
    <mergeCell ref="F8:F9"/>
    <mergeCell ref="G8:G9"/>
    <mergeCell ref="H8:H9"/>
    <mergeCell ref="I8:I9"/>
    <mergeCell ref="J8:J9"/>
    <mergeCell ref="E10:E11"/>
    <mergeCell ref="F10:F11"/>
    <mergeCell ref="G10:G11"/>
    <mergeCell ref="H10:H11"/>
    <mergeCell ref="D4:H4"/>
    <mergeCell ref="B6:B15"/>
    <mergeCell ref="C6:C7"/>
    <mergeCell ref="D6:D7"/>
    <mergeCell ref="E6:E7"/>
    <mergeCell ref="F6:F7"/>
    <mergeCell ref="G6:G7"/>
    <mergeCell ref="H6:H7"/>
    <mergeCell ref="C10:C11"/>
    <mergeCell ref="D10:D11"/>
    <mergeCell ref="E12:E13"/>
    <mergeCell ref="F12:F13"/>
    <mergeCell ref="G12:G13"/>
    <mergeCell ref="H12:H13"/>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sheetPr>
  <dimension ref="B1:F32"/>
  <sheetViews>
    <sheetView zoomScale="124" zoomScaleNormal="124" workbookViewId="0">
      <selection activeCell="E25" sqref="E25"/>
    </sheetView>
  </sheetViews>
  <sheetFormatPr baseColWidth="10" defaultColWidth="14.33203125" defaultRowHeight="13.8" x14ac:dyDescent="0.3"/>
  <cols>
    <col min="1" max="4" width="14.33203125" style="17"/>
    <col min="5" max="5" width="46" style="17" customWidth="1"/>
    <col min="6" max="16384" width="14.33203125" style="17"/>
  </cols>
  <sheetData>
    <row r="1" spans="2:6" x14ac:dyDescent="0.3">
      <c r="B1" s="69" t="s">
        <v>131</v>
      </c>
    </row>
    <row r="3" spans="2:6" x14ac:dyDescent="0.3">
      <c r="B3" s="759" t="s">
        <v>105</v>
      </c>
      <c r="C3" s="760"/>
      <c r="D3" s="761"/>
      <c r="E3" s="56" t="s">
        <v>53</v>
      </c>
      <c r="F3" s="57" t="s">
        <v>106</v>
      </c>
    </row>
    <row r="4" spans="2:6" ht="27.6" x14ac:dyDescent="0.3">
      <c r="B4" s="762" t="s">
        <v>107</v>
      </c>
      <c r="C4" s="762" t="s">
        <v>14</v>
      </c>
      <c r="D4" s="58" t="s">
        <v>15</v>
      </c>
      <c r="E4" s="59" t="s">
        <v>108</v>
      </c>
      <c r="F4" s="60">
        <v>0.25</v>
      </c>
    </row>
    <row r="5" spans="2:6" ht="41.4" x14ac:dyDescent="0.3">
      <c r="B5" s="763"/>
      <c r="C5" s="763"/>
      <c r="D5" s="58" t="s">
        <v>16</v>
      </c>
      <c r="E5" s="59" t="s">
        <v>109</v>
      </c>
      <c r="F5" s="60">
        <v>0.15</v>
      </c>
    </row>
    <row r="6" spans="2:6" ht="27.6" x14ac:dyDescent="0.3">
      <c r="B6" s="763"/>
      <c r="C6" s="764"/>
      <c r="D6" s="58" t="s">
        <v>17</v>
      </c>
      <c r="E6" s="59" t="s">
        <v>110</v>
      </c>
      <c r="F6" s="60">
        <v>0.1</v>
      </c>
    </row>
    <row r="7" spans="2:6" ht="41.4" x14ac:dyDescent="0.3">
      <c r="B7" s="763"/>
      <c r="C7" s="762" t="s">
        <v>18</v>
      </c>
      <c r="D7" s="58" t="s">
        <v>11</v>
      </c>
      <c r="E7" s="59" t="s">
        <v>111</v>
      </c>
      <c r="F7" s="60">
        <v>0.25</v>
      </c>
    </row>
    <row r="8" spans="2:6" ht="27.6" x14ac:dyDescent="0.3">
      <c r="B8" s="764"/>
      <c r="C8" s="764"/>
      <c r="D8" s="58" t="s">
        <v>10</v>
      </c>
      <c r="E8" s="59" t="s">
        <v>112</v>
      </c>
      <c r="F8" s="60">
        <v>0.15</v>
      </c>
    </row>
    <row r="9" spans="2:6" ht="41.4" x14ac:dyDescent="0.3">
      <c r="B9" s="762" t="s">
        <v>113</v>
      </c>
      <c r="C9" s="762" t="s">
        <v>19</v>
      </c>
      <c r="D9" s="58" t="s">
        <v>20</v>
      </c>
      <c r="E9" s="59" t="s">
        <v>114</v>
      </c>
      <c r="F9" s="58" t="s">
        <v>115</v>
      </c>
    </row>
    <row r="10" spans="2:6" ht="41.4" x14ac:dyDescent="0.3">
      <c r="B10" s="763"/>
      <c r="C10" s="764"/>
      <c r="D10" s="58" t="s">
        <v>21</v>
      </c>
      <c r="E10" s="59" t="s">
        <v>116</v>
      </c>
      <c r="F10" s="58" t="s">
        <v>115</v>
      </c>
    </row>
    <row r="11" spans="2:6" ht="27.6" x14ac:dyDescent="0.3">
      <c r="B11" s="763"/>
      <c r="C11" s="762" t="s">
        <v>22</v>
      </c>
      <c r="D11" s="58" t="s">
        <v>23</v>
      </c>
      <c r="E11" s="59" t="s">
        <v>117</v>
      </c>
      <c r="F11" s="58" t="s">
        <v>115</v>
      </c>
    </row>
    <row r="12" spans="2:6" ht="27.6" x14ac:dyDescent="0.3">
      <c r="B12" s="763"/>
      <c r="C12" s="764"/>
      <c r="D12" s="58" t="s">
        <v>24</v>
      </c>
      <c r="E12" s="59" t="s">
        <v>118</v>
      </c>
      <c r="F12" s="58" t="s">
        <v>115</v>
      </c>
    </row>
    <row r="13" spans="2:6" ht="41.4" x14ac:dyDescent="0.3">
      <c r="B13" s="763"/>
      <c r="C13" s="762" t="s">
        <v>25</v>
      </c>
      <c r="D13" s="58" t="s">
        <v>168</v>
      </c>
      <c r="E13" s="59" t="s">
        <v>169</v>
      </c>
      <c r="F13" s="58" t="s">
        <v>115</v>
      </c>
    </row>
    <row r="14" spans="2:6" ht="37.5" customHeight="1" x14ac:dyDescent="0.3">
      <c r="B14" s="764"/>
      <c r="C14" s="764"/>
      <c r="D14" s="58" t="s">
        <v>28</v>
      </c>
      <c r="E14" s="59" t="s">
        <v>170</v>
      </c>
      <c r="F14" s="58" t="s">
        <v>115</v>
      </c>
    </row>
    <row r="15" spans="2:6" ht="38.4" customHeight="1" x14ac:dyDescent="0.3">
      <c r="B15" s="765" t="s">
        <v>122</v>
      </c>
      <c r="C15" s="765"/>
      <c r="D15" s="765"/>
      <c r="E15" s="765"/>
      <c r="F15" s="765"/>
    </row>
    <row r="16" spans="2:6" ht="51.75" customHeight="1" x14ac:dyDescent="0.3">
      <c r="B16" s="765" t="s">
        <v>123</v>
      </c>
      <c r="C16" s="765"/>
      <c r="D16" s="765"/>
      <c r="E16" s="765"/>
      <c r="F16" s="765"/>
    </row>
    <row r="17" spans="2:6" ht="21" customHeight="1" x14ac:dyDescent="0.3">
      <c r="B17" s="21" t="s">
        <v>49</v>
      </c>
    </row>
    <row r="18" spans="2:6" ht="21" customHeight="1" x14ac:dyDescent="0.3">
      <c r="B18" s="21"/>
    </row>
    <row r="21" spans="2:6" x14ac:dyDescent="0.3">
      <c r="B21" s="759" t="s">
        <v>105</v>
      </c>
      <c r="C21" s="760"/>
      <c r="D21" s="761"/>
      <c r="E21" s="56" t="s">
        <v>53</v>
      </c>
      <c r="F21" s="57" t="s">
        <v>106</v>
      </c>
    </row>
    <row r="22" spans="2:6" ht="27.6" x14ac:dyDescent="0.3">
      <c r="B22" s="762" t="s">
        <v>107</v>
      </c>
      <c r="C22" s="762" t="s">
        <v>14</v>
      </c>
      <c r="D22" s="58" t="s">
        <v>15</v>
      </c>
      <c r="E22" s="59" t="s">
        <v>108</v>
      </c>
      <c r="F22" s="60">
        <v>0.25</v>
      </c>
    </row>
    <row r="23" spans="2:6" ht="41.4" x14ac:dyDescent="0.3">
      <c r="B23" s="763"/>
      <c r="C23" s="763"/>
      <c r="D23" s="58" t="s">
        <v>16</v>
      </c>
      <c r="E23" s="59" t="s">
        <v>109</v>
      </c>
      <c r="F23" s="60">
        <v>0.15</v>
      </c>
    </row>
    <row r="24" spans="2:6" ht="36.6" customHeight="1" x14ac:dyDescent="0.3">
      <c r="B24" s="763"/>
      <c r="C24" s="764"/>
      <c r="D24" s="58" t="s">
        <v>17</v>
      </c>
      <c r="E24" s="59" t="s">
        <v>110</v>
      </c>
      <c r="F24" s="60">
        <v>0.1</v>
      </c>
    </row>
    <row r="25" spans="2:6" ht="50.4" customHeight="1" x14ac:dyDescent="0.3">
      <c r="B25" s="763"/>
      <c r="C25" s="762" t="s">
        <v>18</v>
      </c>
      <c r="D25" s="58" t="s">
        <v>11</v>
      </c>
      <c r="E25" s="59" t="s">
        <v>111</v>
      </c>
      <c r="F25" s="60">
        <v>0.25</v>
      </c>
    </row>
    <row r="26" spans="2:6" ht="27.6" x14ac:dyDescent="0.3">
      <c r="B26" s="764"/>
      <c r="C26" s="764"/>
      <c r="D26" s="58" t="s">
        <v>10</v>
      </c>
      <c r="E26" s="59" t="s">
        <v>112</v>
      </c>
      <c r="F26" s="60">
        <v>0.15</v>
      </c>
    </row>
    <row r="27" spans="2:6" ht="41.4" x14ac:dyDescent="0.3">
      <c r="B27" s="762" t="s">
        <v>113</v>
      </c>
      <c r="C27" s="762" t="s">
        <v>19</v>
      </c>
      <c r="D27" s="58" t="s">
        <v>20</v>
      </c>
      <c r="E27" s="59" t="s">
        <v>114</v>
      </c>
      <c r="F27" s="58" t="s">
        <v>115</v>
      </c>
    </row>
    <row r="28" spans="2:6" ht="41.4" x14ac:dyDescent="0.3">
      <c r="B28" s="763"/>
      <c r="C28" s="764"/>
      <c r="D28" s="58" t="s">
        <v>21</v>
      </c>
      <c r="E28" s="59" t="s">
        <v>116</v>
      </c>
      <c r="F28" s="58" t="s">
        <v>115</v>
      </c>
    </row>
    <row r="29" spans="2:6" ht="27.6" x14ac:dyDescent="0.3">
      <c r="B29" s="763"/>
      <c r="C29" s="762" t="s">
        <v>22</v>
      </c>
      <c r="D29" s="58" t="s">
        <v>23</v>
      </c>
      <c r="E29" s="59" t="s">
        <v>117</v>
      </c>
      <c r="F29" s="58" t="s">
        <v>115</v>
      </c>
    </row>
    <row r="30" spans="2:6" ht="27.6" x14ac:dyDescent="0.3">
      <c r="B30" s="763"/>
      <c r="C30" s="764"/>
      <c r="D30" s="58" t="s">
        <v>24</v>
      </c>
      <c r="E30" s="59" t="s">
        <v>118</v>
      </c>
      <c r="F30" s="58" t="s">
        <v>115</v>
      </c>
    </row>
    <row r="31" spans="2:6" ht="41.4" x14ac:dyDescent="0.3">
      <c r="B31" s="763"/>
      <c r="C31" s="762" t="s">
        <v>25</v>
      </c>
      <c r="D31" s="58" t="s">
        <v>168</v>
      </c>
      <c r="E31" s="59" t="s">
        <v>169</v>
      </c>
      <c r="F31" s="58" t="s">
        <v>115</v>
      </c>
    </row>
    <row r="32" spans="2:6" x14ac:dyDescent="0.3">
      <c r="B32" s="764"/>
      <c r="C32" s="764"/>
      <c r="D32" s="58" t="s">
        <v>28</v>
      </c>
      <c r="E32" s="59" t="s">
        <v>170</v>
      </c>
      <c r="F32" s="58" t="s">
        <v>115</v>
      </c>
    </row>
  </sheetData>
  <mergeCells count="18">
    <mergeCell ref="B15:F15"/>
    <mergeCell ref="B16:F16"/>
    <mergeCell ref="B3:D3"/>
    <mergeCell ref="B4:B8"/>
    <mergeCell ref="C4:C6"/>
    <mergeCell ref="C7:C8"/>
    <mergeCell ref="B9:B14"/>
    <mergeCell ref="C9:C10"/>
    <mergeCell ref="C11:C12"/>
    <mergeCell ref="C13:C14"/>
    <mergeCell ref="B21:D21"/>
    <mergeCell ref="B22:B26"/>
    <mergeCell ref="C22:C24"/>
    <mergeCell ref="C25:C26"/>
    <mergeCell ref="B27:B32"/>
    <mergeCell ref="C27:C28"/>
    <mergeCell ref="C29:C30"/>
    <mergeCell ref="C31:C3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B1:AF18"/>
  <sheetViews>
    <sheetView topLeftCell="G1" zoomScale="150" zoomScaleNormal="150" workbookViewId="0">
      <selection activeCell="K1" sqref="K1"/>
    </sheetView>
  </sheetViews>
  <sheetFormatPr baseColWidth="10" defaultColWidth="14.33203125" defaultRowHeight="13.8" x14ac:dyDescent="0.3"/>
  <cols>
    <col min="1" max="4" width="14.33203125" style="17"/>
    <col min="5" max="5" width="46" style="17" customWidth="1"/>
    <col min="6" max="10" width="14.33203125" style="17"/>
    <col min="11" max="11" width="40.88671875" style="17" customWidth="1"/>
    <col min="12" max="17" width="14.33203125" style="17"/>
    <col min="18" max="18" width="36.88671875" style="17" customWidth="1"/>
    <col min="19" max="23" width="14.33203125" style="17"/>
    <col min="24" max="24" width="47.109375" style="17" customWidth="1"/>
    <col min="25" max="30" width="14.33203125" style="17"/>
    <col min="31" max="31" width="47.33203125" style="17" customWidth="1"/>
    <col min="32" max="16384" width="14.33203125" style="17"/>
  </cols>
  <sheetData>
    <row r="1" spans="2:32" ht="97.5" customHeight="1" x14ac:dyDescent="0.3">
      <c r="B1" s="766" t="s">
        <v>197</v>
      </c>
      <c r="C1" s="767"/>
      <c r="D1" s="767"/>
      <c r="E1" s="121" t="str">
        <f>'MAPA RIESGOS US'!O11</f>
        <v>Revisión, actualización y desarrollo del proceso de Pensamiento y Direccionamiento Estratégico, para la formulación e implementación de la Planeación Estratégica Institucional.</v>
      </c>
      <c r="F1" s="122"/>
      <c r="H1" s="766" t="s">
        <v>197</v>
      </c>
      <c r="I1" s="767"/>
      <c r="J1" s="767"/>
      <c r="K1" s="121" t="str">
        <f>'MAPA RIESGOS US'!O48</f>
        <v>Verificar que todos los bienes muebles e inmuebles pertenecientes y adquiridos por la Unidad se incluyan  en la poliza de seguro mediante  la actualización permanente  de inventarios esten cubriertos en el contrato de seguro.</v>
      </c>
      <c r="L1" s="122"/>
      <c r="O1" s="131" t="s">
        <v>198</v>
      </c>
      <c r="P1" s="120"/>
      <c r="Q1" s="120"/>
      <c r="R1" s="121" t="s">
        <v>194</v>
      </c>
      <c r="S1" s="122"/>
      <c r="U1" s="131" t="s">
        <v>199</v>
      </c>
      <c r="V1" s="120"/>
      <c r="W1" s="120"/>
      <c r="X1" s="121" t="s">
        <v>195</v>
      </c>
      <c r="Y1" s="122"/>
      <c r="AB1" s="119" t="s">
        <v>200</v>
      </c>
      <c r="AC1" s="120"/>
      <c r="AD1" s="120"/>
      <c r="AE1" s="121" t="s">
        <v>196</v>
      </c>
      <c r="AF1" s="122"/>
    </row>
    <row r="2" spans="2:32" x14ac:dyDescent="0.3">
      <c r="B2" s="123"/>
      <c r="F2" s="124"/>
      <c r="H2" s="123"/>
      <c r="L2" s="124"/>
      <c r="O2" s="123"/>
      <c r="S2" s="124"/>
      <c r="U2" s="123"/>
      <c r="Y2" s="124"/>
      <c r="AB2" s="123"/>
      <c r="AF2" s="124"/>
    </row>
    <row r="3" spans="2:32" x14ac:dyDescent="0.3">
      <c r="B3" s="769" t="s">
        <v>105</v>
      </c>
      <c r="C3" s="760"/>
      <c r="D3" s="761"/>
      <c r="E3" s="56" t="s">
        <v>53</v>
      </c>
      <c r="F3" s="125" t="s">
        <v>106</v>
      </c>
      <c r="H3" s="769" t="s">
        <v>105</v>
      </c>
      <c r="I3" s="760"/>
      <c r="J3" s="761"/>
      <c r="K3" s="56" t="s">
        <v>53</v>
      </c>
      <c r="L3" s="125" t="s">
        <v>106</v>
      </c>
      <c r="O3" s="769" t="s">
        <v>105</v>
      </c>
      <c r="P3" s="760"/>
      <c r="Q3" s="761"/>
      <c r="R3" s="56" t="s">
        <v>53</v>
      </c>
      <c r="S3" s="125" t="s">
        <v>106</v>
      </c>
      <c r="U3" s="769" t="s">
        <v>105</v>
      </c>
      <c r="V3" s="760"/>
      <c r="W3" s="761"/>
      <c r="X3" s="56" t="s">
        <v>53</v>
      </c>
      <c r="Y3" s="125" t="s">
        <v>106</v>
      </c>
      <c r="AB3" s="769" t="s">
        <v>105</v>
      </c>
      <c r="AC3" s="760"/>
      <c r="AD3" s="761"/>
      <c r="AE3" s="56" t="s">
        <v>53</v>
      </c>
      <c r="AF3" s="125" t="s">
        <v>106</v>
      </c>
    </row>
    <row r="4" spans="2:32" ht="43.5" customHeight="1" x14ac:dyDescent="0.3">
      <c r="B4" s="770" t="s">
        <v>107</v>
      </c>
      <c r="C4" s="762" t="s">
        <v>14</v>
      </c>
      <c r="D4" s="58" t="s">
        <v>15</v>
      </c>
      <c r="E4" s="59" t="s">
        <v>108</v>
      </c>
      <c r="F4" s="126">
        <v>0.25</v>
      </c>
      <c r="H4" s="770" t="s">
        <v>107</v>
      </c>
      <c r="I4" s="762" t="s">
        <v>14</v>
      </c>
      <c r="J4" s="58" t="s">
        <v>15</v>
      </c>
      <c r="K4" s="59" t="s">
        <v>108</v>
      </c>
      <c r="L4" s="126">
        <v>0.25</v>
      </c>
      <c r="O4" s="770" t="s">
        <v>107</v>
      </c>
      <c r="P4" s="762" t="s">
        <v>14</v>
      </c>
      <c r="Q4" s="58" t="s">
        <v>15</v>
      </c>
      <c r="R4" s="59" t="s">
        <v>108</v>
      </c>
      <c r="S4" s="126"/>
      <c r="U4" s="770" t="s">
        <v>107</v>
      </c>
      <c r="V4" s="762" t="s">
        <v>14</v>
      </c>
      <c r="W4" s="58" t="s">
        <v>15</v>
      </c>
      <c r="X4" s="59" t="s">
        <v>108</v>
      </c>
      <c r="Y4" s="126">
        <v>0.25</v>
      </c>
      <c r="AB4" s="770" t="s">
        <v>107</v>
      </c>
      <c r="AC4" s="762" t="s">
        <v>14</v>
      </c>
      <c r="AD4" s="58" t="s">
        <v>15</v>
      </c>
      <c r="AE4" s="59" t="s">
        <v>108</v>
      </c>
      <c r="AF4" s="126">
        <v>0.25</v>
      </c>
    </row>
    <row r="5" spans="2:32" ht="46.5" customHeight="1" x14ac:dyDescent="0.3">
      <c r="B5" s="771"/>
      <c r="C5" s="763"/>
      <c r="D5" s="58" t="s">
        <v>16</v>
      </c>
      <c r="E5" s="59" t="s">
        <v>109</v>
      </c>
      <c r="F5" s="126"/>
      <c r="H5" s="771"/>
      <c r="I5" s="763"/>
      <c r="J5" s="58" t="s">
        <v>16</v>
      </c>
      <c r="K5" s="59" t="s">
        <v>109</v>
      </c>
      <c r="L5" s="126"/>
      <c r="O5" s="771"/>
      <c r="P5" s="763"/>
      <c r="Q5" s="58" t="s">
        <v>16</v>
      </c>
      <c r="R5" s="59" t="s">
        <v>109</v>
      </c>
      <c r="S5" s="126">
        <v>0.15</v>
      </c>
      <c r="U5" s="771"/>
      <c r="V5" s="763"/>
      <c r="W5" s="58" t="s">
        <v>16</v>
      </c>
      <c r="X5" s="59" t="s">
        <v>109</v>
      </c>
      <c r="Y5" s="126"/>
      <c r="AB5" s="771"/>
      <c r="AC5" s="763"/>
      <c r="AD5" s="58" t="s">
        <v>16</v>
      </c>
      <c r="AE5" s="59" t="s">
        <v>109</v>
      </c>
      <c r="AF5" s="126">
        <v>0.15</v>
      </c>
    </row>
    <row r="6" spans="2:32" ht="46.5" customHeight="1" x14ac:dyDescent="0.3">
      <c r="B6" s="771"/>
      <c r="C6" s="764"/>
      <c r="D6" s="58" t="s">
        <v>17</v>
      </c>
      <c r="E6" s="59" t="s">
        <v>110</v>
      </c>
      <c r="F6" s="126"/>
      <c r="H6" s="771"/>
      <c r="I6" s="764"/>
      <c r="J6" s="58" t="s">
        <v>17</v>
      </c>
      <c r="K6" s="59" t="s">
        <v>110</v>
      </c>
      <c r="L6" s="126"/>
      <c r="O6" s="771"/>
      <c r="P6" s="764"/>
      <c r="Q6" s="58" t="s">
        <v>17</v>
      </c>
      <c r="R6" s="59" t="s">
        <v>110</v>
      </c>
      <c r="S6" s="126"/>
      <c r="U6" s="771"/>
      <c r="V6" s="764"/>
      <c r="W6" s="58" t="s">
        <v>17</v>
      </c>
      <c r="X6" s="59" t="s">
        <v>110</v>
      </c>
      <c r="Y6" s="126"/>
      <c r="AB6" s="771"/>
      <c r="AC6" s="764"/>
      <c r="AD6" s="58" t="s">
        <v>17</v>
      </c>
      <c r="AE6" s="59" t="s">
        <v>110</v>
      </c>
      <c r="AF6" s="126">
        <v>0.1</v>
      </c>
    </row>
    <row r="7" spans="2:32" ht="66" customHeight="1" x14ac:dyDescent="0.3">
      <c r="B7" s="771"/>
      <c r="C7" s="762" t="s">
        <v>18</v>
      </c>
      <c r="D7" s="58" t="s">
        <v>11</v>
      </c>
      <c r="E7" s="59" t="s">
        <v>111</v>
      </c>
      <c r="F7" s="126"/>
      <c r="H7" s="771"/>
      <c r="I7" s="762" t="s">
        <v>18</v>
      </c>
      <c r="J7" s="58" t="s">
        <v>11</v>
      </c>
      <c r="K7" s="59" t="s">
        <v>111</v>
      </c>
      <c r="L7" s="126"/>
      <c r="O7" s="771"/>
      <c r="P7" s="762" t="s">
        <v>18</v>
      </c>
      <c r="Q7" s="58" t="s">
        <v>11</v>
      </c>
      <c r="R7" s="59" t="s">
        <v>111</v>
      </c>
      <c r="S7" s="126"/>
      <c r="U7" s="771"/>
      <c r="V7" s="762" t="s">
        <v>18</v>
      </c>
      <c r="W7" s="58" t="s">
        <v>11</v>
      </c>
      <c r="X7" s="59" t="s">
        <v>111</v>
      </c>
      <c r="Y7" s="126">
        <v>0.25</v>
      </c>
      <c r="AB7" s="771"/>
      <c r="AC7" s="762" t="s">
        <v>18</v>
      </c>
      <c r="AD7" s="58" t="s">
        <v>11</v>
      </c>
      <c r="AE7" s="59" t="s">
        <v>111</v>
      </c>
      <c r="AF7" s="126">
        <v>0.25</v>
      </c>
    </row>
    <row r="8" spans="2:32" ht="43.5" customHeight="1" x14ac:dyDescent="0.3">
      <c r="B8" s="772"/>
      <c r="C8" s="764"/>
      <c r="D8" s="58" t="s">
        <v>10</v>
      </c>
      <c r="E8" s="59" t="s">
        <v>112</v>
      </c>
      <c r="F8" s="126">
        <v>0.15</v>
      </c>
      <c r="H8" s="772"/>
      <c r="I8" s="764"/>
      <c r="J8" s="58" t="s">
        <v>10</v>
      </c>
      <c r="K8" s="59" t="s">
        <v>112</v>
      </c>
      <c r="L8" s="126">
        <v>0.15</v>
      </c>
      <c r="O8" s="772"/>
      <c r="P8" s="764"/>
      <c r="Q8" s="58" t="s">
        <v>10</v>
      </c>
      <c r="R8" s="59" t="s">
        <v>112</v>
      </c>
      <c r="S8" s="126">
        <v>0.15</v>
      </c>
      <c r="U8" s="772"/>
      <c r="V8" s="764"/>
      <c r="W8" s="58" t="s">
        <v>10</v>
      </c>
      <c r="X8" s="59" t="s">
        <v>112</v>
      </c>
      <c r="Y8" s="126"/>
      <c r="AB8" s="772"/>
      <c r="AC8" s="764"/>
      <c r="AD8" s="58" t="s">
        <v>10</v>
      </c>
      <c r="AE8" s="59" t="s">
        <v>112</v>
      </c>
      <c r="AF8" s="126">
        <v>0.15</v>
      </c>
    </row>
    <row r="9" spans="2:32" ht="52.5" customHeight="1" x14ac:dyDescent="0.3">
      <c r="B9" s="770" t="s">
        <v>113</v>
      </c>
      <c r="C9" s="762" t="s">
        <v>19</v>
      </c>
      <c r="D9" s="58" t="s">
        <v>20</v>
      </c>
      <c r="E9" s="59" t="s">
        <v>114</v>
      </c>
      <c r="F9" s="127" t="s">
        <v>29</v>
      </c>
      <c r="H9" s="770" t="s">
        <v>113</v>
      </c>
      <c r="I9" s="762" t="s">
        <v>19</v>
      </c>
      <c r="J9" s="58" t="s">
        <v>20</v>
      </c>
      <c r="K9" s="59" t="s">
        <v>114</v>
      </c>
      <c r="L9" s="127" t="s">
        <v>29</v>
      </c>
      <c r="O9" s="770" t="s">
        <v>113</v>
      </c>
      <c r="P9" s="762" t="s">
        <v>19</v>
      </c>
      <c r="Q9" s="58" t="s">
        <v>20</v>
      </c>
      <c r="R9" s="59" t="s">
        <v>114</v>
      </c>
      <c r="S9" s="127" t="s">
        <v>29</v>
      </c>
      <c r="U9" s="770" t="s">
        <v>113</v>
      </c>
      <c r="V9" s="762" t="s">
        <v>19</v>
      </c>
      <c r="W9" s="58" t="s">
        <v>20</v>
      </c>
      <c r="X9" s="59" t="s">
        <v>114</v>
      </c>
      <c r="Y9" s="127" t="s">
        <v>29</v>
      </c>
      <c r="AB9" s="770" t="s">
        <v>113</v>
      </c>
      <c r="AC9" s="762" t="s">
        <v>19</v>
      </c>
      <c r="AD9" s="58" t="s">
        <v>20</v>
      </c>
      <c r="AE9" s="59" t="s">
        <v>114</v>
      </c>
      <c r="AF9" s="127" t="s">
        <v>115</v>
      </c>
    </row>
    <row r="10" spans="2:32" ht="66" customHeight="1" x14ac:dyDescent="0.3">
      <c r="B10" s="771"/>
      <c r="C10" s="764"/>
      <c r="D10" s="58" t="s">
        <v>21</v>
      </c>
      <c r="E10" s="59" t="s">
        <v>116</v>
      </c>
      <c r="F10" s="127" t="s">
        <v>115</v>
      </c>
      <c r="H10" s="771"/>
      <c r="I10" s="764"/>
      <c r="J10" s="58" t="s">
        <v>21</v>
      </c>
      <c r="K10" s="59" t="s">
        <v>116</v>
      </c>
      <c r="L10" s="127" t="s">
        <v>115</v>
      </c>
      <c r="O10" s="771"/>
      <c r="P10" s="764"/>
      <c r="Q10" s="58" t="s">
        <v>21</v>
      </c>
      <c r="R10" s="59" t="s">
        <v>116</v>
      </c>
      <c r="S10" s="127" t="s">
        <v>115</v>
      </c>
      <c r="U10" s="771"/>
      <c r="V10" s="764"/>
      <c r="W10" s="58" t="s">
        <v>21</v>
      </c>
      <c r="X10" s="59" t="s">
        <v>116</v>
      </c>
      <c r="Y10" s="127" t="s">
        <v>115</v>
      </c>
      <c r="AB10" s="771"/>
      <c r="AC10" s="764"/>
      <c r="AD10" s="58" t="s">
        <v>21</v>
      </c>
      <c r="AE10" s="59" t="s">
        <v>116</v>
      </c>
      <c r="AF10" s="127" t="s">
        <v>115</v>
      </c>
    </row>
    <row r="11" spans="2:32" ht="35.25" customHeight="1" x14ac:dyDescent="0.3">
      <c r="B11" s="771"/>
      <c r="C11" s="762" t="s">
        <v>22</v>
      </c>
      <c r="D11" s="58" t="s">
        <v>23</v>
      </c>
      <c r="E11" s="59" t="s">
        <v>117</v>
      </c>
      <c r="F11" s="127" t="s">
        <v>29</v>
      </c>
      <c r="H11" s="771"/>
      <c r="I11" s="762" t="s">
        <v>22</v>
      </c>
      <c r="J11" s="58" t="s">
        <v>23</v>
      </c>
      <c r="K11" s="59" t="s">
        <v>117</v>
      </c>
      <c r="L11" s="127" t="s">
        <v>29</v>
      </c>
      <c r="O11" s="771"/>
      <c r="P11" s="762" t="s">
        <v>22</v>
      </c>
      <c r="Q11" s="58" t="s">
        <v>23</v>
      </c>
      <c r="R11" s="59" t="s">
        <v>117</v>
      </c>
      <c r="S11" s="127" t="s">
        <v>29</v>
      </c>
      <c r="U11" s="771"/>
      <c r="V11" s="762" t="s">
        <v>22</v>
      </c>
      <c r="W11" s="58" t="s">
        <v>23</v>
      </c>
      <c r="X11" s="59" t="s">
        <v>117</v>
      </c>
      <c r="Y11" s="127" t="s">
        <v>29</v>
      </c>
      <c r="AB11" s="771"/>
      <c r="AC11" s="762" t="s">
        <v>22</v>
      </c>
      <c r="AD11" s="58" t="s">
        <v>23</v>
      </c>
      <c r="AE11" s="59" t="s">
        <v>117</v>
      </c>
      <c r="AF11" s="127" t="s">
        <v>115</v>
      </c>
    </row>
    <row r="12" spans="2:32" ht="35.25" customHeight="1" x14ac:dyDescent="0.3">
      <c r="B12" s="771"/>
      <c r="C12" s="764"/>
      <c r="D12" s="58" t="s">
        <v>24</v>
      </c>
      <c r="E12" s="59" t="s">
        <v>118</v>
      </c>
      <c r="F12" s="127" t="s">
        <v>115</v>
      </c>
      <c r="H12" s="771"/>
      <c r="I12" s="764"/>
      <c r="J12" s="58" t="s">
        <v>24</v>
      </c>
      <c r="K12" s="59" t="s">
        <v>118</v>
      </c>
      <c r="L12" s="127" t="s">
        <v>115</v>
      </c>
      <c r="O12" s="771"/>
      <c r="P12" s="764"/>
      <c r="Q12" s="58" t="s">
        <v>24</v>
      </c>
      <c r="R12" s="59" t="s">
        <v>118</v>
      </c>
      <c r="S12" s="127" t="s">
        <v>115</v>
      </c>
      <c r="U12" s="771"/>
      <c r="V12" s="764"/>
      <c r="W12" s="58" t="s">
        <v>24</v>
      </c>
      <c r="X12" s="59" t="s">
        <v>118</v>
      </c>
      <c r="Y12" s="127" t="s">
        <v>115</v>
      </c>
      <c r="AB12" s="771"/>
      <c r="AC12" s="764"/>
      <c r="AD12" s="58" t="s">
        <v>24</v>
      </c>
      <c r="AE12" s="59" t="s">
        <v>118</v>
      </c>
      <c r="AF12" s="127" t="s">
        <v>115</v>
      </c>
    </row>
    <row r="13" spans="2:32" ht="83.25" customHeight="1" x14ac:dyDescent="0.3">
      <c r="B13" s="771"/>
      <c r="C13" s="762" t="s">
        <v>25</v>
      </c>
      <c r="D13" s="58" t="s">
        <v>26</v>
      </c>
      <c r="E13" s="59" t="s">
        <v>119</v>
      </c>
      <c r="F13" s="127" t="s">
        <v>115</v>
      </c>
      <c r="H13" s="771"/>
      <c r="I13" s="762" t="s">
        <v>25</v>
      </c>
      <c r="J13" s="58" t="s">
        <v>26</v>
      </c>
      <c r="K13" s="59" t="s">
        <v>258</v>
      </c>
      <c r="L13" s="127" t="s">
        <v>29</v>
      </c>
      <c r="O13" s="771"/>
      <c r="P13" s="762" t="s">
        <v>25</v>
      </c>
      <c r="Q13" s="58" t="s">
        <v>26</v>
      </c>
      <c r="R13" s="59" t="s">
        <v>119</v>
      </c>
      <c r="S13" s="127" t="s">
        <v>29</v>
      </c>
      <c r="U13" s="771"/>
      <c r="V13" s="762" t="s">
        <v>25</v>
      </c>
      <c r="W13" s="58" t="s">
        <v>26</v>
      </c>
      <c r="X13" s="59" t="s">
        <v>119</v>
      </c>
      <c r="Y13" s="127" t="s">
        <v>29</v>
      </c>
      <c r="AB13" s="771"/>
      <c r="AC13" s="762" t="s">
        <v>25</v>
      </c>
      <c r="AD13" s="58" t="s">
        <v>26</v>
      </c>
      <c r="AE13" s="59" t="s">
        <v>119</v>
      </c>
      <c r="AF13" s="127" t="s">
        <v>115</v>
      </c>
    </row>
    <row r="14" spans="2:32" ht="66" customHeight="1" x14ac:dyDescent="0.3">
      <c r="B14" s="771"/>
      <c r="C14" s="763"/>
      <c r="D14" s="58" t="s">
        <v>27</v>
      </c>
      <c r="E14" s="59" t="s">
        <v>120</v>
      </c>
      <c r="F14" s="127" t="s">
        <v>29</v>
      </c>
      <c r="H14" s="771"/>
      <c r="I14" s="763"/>
      <c r="J14" s="58" t="s">
        <v>27</v>
      </c>
      <c r="K14" s="59" t="s">
        <v>120</v>
      </c>
      <c r="L14" s="127" t="s">
        <v>115</v>
      </c>
      <c r="O14" s="771"/>
      <c r="P14" s="763"/>
      <c r="Q14" s="58" t="s">
        <v>27</v>
      </c>
      <c r="R14" s="59" t="s">
        <v>120</v>
      </c>
      <c r="S14" s="127" t="s">
        <v>115</v>
      </c>
      <c r="U14" s="771"/>
      <c r="V14" s="763"/>
      <c r="W14" s="58" t="s">
        <v>27</v>
      </c>
      <c r="X14" s="59" t="s">
        <v>120</v>
      </c>
      <c r="Y14" s="127" t="s">
        <v>115</v>
      </c>
      <c r="AB14" s="771"/>
      <c r="AC14" s="763"/>
      <c r="AD14" s="58" t="s">
        <v>27</v>
      </c>
      <c r="AE14" s="59" t="s">
        <v>120</v>
      </c>
      <c r="AF14" s="127" t="s">
        <v>115</v>
      </c>
    </row>
    <row r="15" spans="2:32" ht="36.75" customHeight="1" x14ac:dyDescent="0.3">
      <c r="B15" s="773"/>
      <c r="C15" s="774"/>
      <c r="D15" s="128" t="s">
        <v>28</v>
      </c>
      <c r="E15" s="129" t="s">
        <v>121</v>
      </c>
      <c r="F15" s="130" t="s">
        <v>115</v>
      </c>
      <c r="H15" s="773"/>
      <c r="I15" s="774"/>
      <c r="J15" s="128" t="s">
        <v>28</v>
      </c>
      <c r="K15" s="129" t="s">
        <v>121</v>
      </c>
      <c r="L15" s="130" t="s">
        <v>115</v>
      </c>
      <c r="O15" s="773"/>
      <c r="P15" s="774"/>
      <c r="Q15" s="128" t="s">
        <v>28</v>
      </c>
      <c r="R15" s="129" t="s">
        <v>121</v>
      </c>
      <c r="S15" s="130" t="s">
        <v>115</v>
      </c>
      <c r="U15" s="773"/>
      <c r="V15" s="774"/>
      <c r="W15" s="128" t="s">
        <v>28</v>
      </c>
      <c r="X15" s="129" t="s">
        <v>121</v>
      </c>
      <c r="Y15" s="130" t="s">
        <v>115</v>
      </c>
      <c r="AB15" s="773"/>
      <c r="AC15" s="774"/>
      <c r="AD15" s="128" t="s">
        <v>28</v>
      </c>
      <c r="AE15" s="129" t="s">
        <v>121</v>
      </c>
      <c r="AF15" s="130" t="s">
        <v>115</v>
      </c>
    </row>
    <row r="16" spans="2:32" x14ac:dyDescent="0.3">
      <c r="B16" s="768" t="s">
        <v>122</v>
      </c>
      <c r="C16" s="768"/>
      <c r="D16" s="768"/>
      <c r="E16" s="768"/>
      <c r="F16" s="768"/>
      <c r="H16" s="768" t="s">
        <v>122</v>
      </c>
      <c r="I16" s="768"/>
      <c r="J16" s="768"/>
      <c r="K16" s="768"/>
      <c r="L16" s="768"/>
      <c r="O16" s="768" t="s">
        <v>122</v>
      </c>
      <c r="P16" s="768"/>
      <c r="Q16" s="768"/>
      <c r="R16" s="768"/>
      <c r="S16" s="768"/>
      <c r="U16" s="768" t="s">
        <v>122</v>
      </c>
      <c r="V16" s="768"/>
      <c r="W16" s="768"/>
      <c r="X16" s="768"/>
      <c r="Y16" s="768"/>
      <c r="AB16" s="768" t="s">
        <v>122</v>
      </c>
      <c r="AC16" s="768"/>
      <c r="AD16" s="768"/>
      <c r="AE16" s="768"/>
      <c r="AF16" s="768"/>
    </row>
    <row r="17" spans="2:32" x14ac:dyDescent="0.3">
      <c r="B17" s="765" t="s">
        <v>123</v>
      </c>
      <c r="C17" s="765"/>
      <c r="D17" s="765"/>
      <c r="E17" s="765"/>
      <c r="F17" s="765"/>
      <c r="H17" s="765" t="s">
        <v>123</v>
      </c>
      <c r="I17" s="765"/>
      <c r="J17" s="765"/>
      <c r="K17" s="765"/>
      <c r="L17" s="765"/>
      <c r="O17" s="765" t="s">
        <v>123</v>
      </c>
      <c r="P17" s="765"/>
      <c r="Q17" s="765"/>
      <c r="R17" s="765"/>
      <c r="S17" s="765"/>
      <c r="U17" s="765" t="s">
        <v>123</v>
      </c>
      <c r="V17" s="765"/>
      <c r="W17" s="765"/>
      <c r="X17" s="765"/>
      <c r="Y17" s="765"/>
      <c r="AB17" s="765" t="s">
        <v>123</v>
      </c>
      <c r="AC17" s="765"/>
      <c r="AD17" s="765"/>
      <c r="AE17" s="765"/>
      <c r="AF17" s="765"/>
    </row>
    <row r="18" spans="2:32" x14ac:dyDescent="0.3">
      <c r="B18" s="21" t="s">
        <v>49</v>
      </c>
      <c r="H18" s="21" t="s">
        <v>49</v>
      </c>
      <c r="O18" s="21" t="s">
        <v>49</v>
      </c>
      <c r="U18" s="21" t="s">
        <v>49</v>
      </c>
      <c r="AB18" s="21" t="s">
        <v>49</v>
      </c>
    </row>
  </sheetData>
  <mergeCells count="52">
    <mergeCell ref="H1:J1"/>
    <mergeCell ref="U17:Y17"/>
    <mergeCell ref="AB3:AD3"/>
    <mergeCell ref="AB4:AB8"/>
    <mergeCell ref="AC4:AC6"/>
    <mergeCell ref="AC7:AC8"/>
    <mergeCell ref="AB9:AB15"/>
    <mergeCell ref="AC9:AC10"/>
    <mergeCell ref="AC11:AC12"/>
    <mergeCell ref="AC13:AC15"/>
    <mergeCell ref="AB16:AF16"/>
    <mergeCell ref="AB17:AF17"/>
    <mergeCell ref="U3:W3"/>
    <mergeCell ref="U4:U8"/>
    <mergeCell ref="V4:V6"/>
    <mergeCell ref="V7:V8"/>
    <mergeCell ref="U9:U15"/>
    <mergeCell ref="V9:V10"/>
    <mergeCell ref="V11:V12"/>
    <mergeCell ref="V13:V15"/>
    <mergeCell ref="H16:L16"/>
    <mergeCell ref="I9:I10"/>
    <mergeCell ref="I11:I12"/>
    <mergeCell ref="I13:I15"/>
    <mergeCell ref="U16:Y16"/>
    <mergeCell ref="H17:L17"/>
    <mergeCell ref="O3:Q3"/>
    <mergeCell ref="O4:O8"/>
    <mergeCell ref="P4:P6"/>
    <mergeCell ref="P7:P8"/>
    <mergeCell ref="O9:O15"/>
    <mergeCell ref="P9:P10"/>
    <mergeCell ref="P11:P12"/>
    <mergeCell ref="P13:P15"/>
    <mergeCell ref="O16:S16"/>
    <mergeCell ref="O17:S17"/>
    <mergeCell ref="H3:J3"/>
    <mergeCell ref="H4:H8"/>
    <mergeCell ref="I4:I6"/>
    <mergeCell ref="I7:I8"/>
    <mergeCell ref="H9:H15"/>
    <mergeCell ref="B1:D1"/>
    <mergeCell ref="B16:F16"/>
    <mergeCell ref="B17:F17"/>
    <mergeCell ref="B3:D3"/>
    <mergeCell ref="B4:B8"/>
    <mergeCell ref="C4:C6"/>
    <mergeCell ref="C7:C8"/>
    <mergeCell ref="B9:B15"/>
    <mergeCell ref="C9:C10"/>
    <mergeCell ref="C11:C12"/>
    <mergeCell ref="C13:C15"/>
  </mergeCell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C12"/>
  <sheetViews>
    <sheetView workbookViewId="0">
      <selection activeCell="B12" sqref="B12:C12"/>
    </sheetView>
  </sheetViews>
  <sheetFormatPr baseColWidth="10" defaultRowHeight="14.4" x14ac:dyDescent="0.3"/>
  <cols>
    <col min="2" max="2" width="45.109375" customWidth="1"/>
    <col min="3" max="3" width="72" customWidth="1"/>
  </cols>
  <sheetData>
    <row r="1" spans="2:3" x14ac:dyDescent="0.3">
      <c r="B1" s="28" t="s">
        <v>91</v>
      </c>
    </row>
    <row r="3" spans="2:3" ht="28.5" customHeight="1" x14ac:dyDescent="0.3">
      <c r="B3" s="337" t="s">
        <v>81</v>
      </c>
      <c r="C3" s="29" t="s">
        <v>82</v>
      </c>
    </row>
    <row r="4" spans="2:3" ht="31.2" x14ac:dyDescent="0.3">
      <c r="B4" s="338" t="s">
        <v>83</v>
      </c>
      <c r="C4" s="30" t="s">
        <v>561</v>
      </c>
    </row>
    <row r="5" spans="2:3" ht="78" x14ac:dyDescent="0.3">
      <c r="B5" s="338" t="s">
        <v>558</v>
      </c>
      <c r="C5" s="30" t="s">
        <v>84</v>
      </c>
    </row>
    <row r="6" spans="2:3" ht="15.6" x14ac:dyDescent="0.3">
      <c r="B6" s="338" t="s">
        <v>85</v>
      </c>
      <c r="C6" s="30" t="s">
        <v>86</v>
      </c>
    </row>
    <row r="7" spans="2:3" ht="31.2" x14ac:dyDescent="0.3">
      <c r="B7" s="338" t="s">
        <v>87</v>
      </c>
      <c r="C7" s="30" t="s">
        <v>88</v>
      </c>
    </row>
    <row r="8" spans="2:3" ht="31.2" x14ac:dyDescent="0.3">
      <c r="B8" s="338" t="s">
        <v>562</v>
      </c>
      <c r="C8" s="30" t="s">
        <v>90</v>
      </c>
    </row>
    <row r="9" spans="2:3" ht="48" customHeight="1" x14ac:dyDescent="0.3">
      <c r="B9" s="338" t="s">
        <v>132</v>
      </c>
      <c r="C9" s="30" t="s">
        <v>563</v>
      </c>
    </row>
    <row r="10" spans="2:3" ht="39.75" customHeight="1" x14ac:dyDescent="0.3">
      <c r="B10" s="338" t="s">
        <v>559</v>
      </c>
      <c r="C10" s="30" t="s">
        <v>564</v>
      </c>
    </row>
    <row r="11" spans="2:3" ht="46.5" customHeight="1" x14ac:dyDescent="0.3">
      <c r="B11" s="338" t="s">
        <v>565</v>
      </c>
      <c r="C11" s="30" t="s">
        <v>560</v>
      </c>
    </row>
    <row r="12" spans="2:3" ht="65.25" customHeight="1" x14ac:dyDescent="0.3">
      <c r="B12" s="338" t="s">
        <v>605</v>
      </c>
      <c r="C12" s="30" t="s">
        <v>606</v>
      </c>
    </row>
  </sheetData>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22"/>
  <sheetViews>
    <sheetView workbookViewId="0">
      <selection activeCell="F4" sqref="F4"/>
    </sheetView>
  </sheetViews>
  <sheetFormatPr baseColWidth="10" defaultColWidth="11.44140625" defaultRowHeight="13.8" x14ac:dyDescent="0.3"/>
  <cols>
    <col min="1" max="2" width="11.44140625" style="21"/>
    <col min="3" max="3" width="27.88671875" style="21" customWidth="1"/>
    <col min="4" max="4" width="11.109375" style="21" customWidth="1"/>
    <col min="5" max="5" width="41.44140625" style="21" customWidth="1"/>
    <col min="6" max="6" width="23.109375" style="21" customWidth="1"/>
    <col min="7" max="16384" width="11.44140625" style="21"/>
  </cols>
  <sheetData>
    <row r="2" spans="2:5" x14ac:dyDescent="0.3">
      <c r="B2" s="21" t="s">
        <v>80</v>
      </c>
    </row>
    <row r="4" spans="2:5" ht="35.25" customHeight="1" x14ac:dyDescent="0.3">
      <c r="B4" s="22" t="s">
        <v>51</v>
      </c>
      <c r="C4" s="22" t="s">
        <v>52</v>
      </c>
      <c r="D4" s="22"/>
      <c r="E4" s="22" t="s">
        <v>53</v>
      </c>
    </row>
    <row r="5" spans="2:5" s="23" customFormat="1" ht="36.75" customHeight="1" x14ac:dyDescent="0.3">
      <c r="B5" s="591" t="s">
        <v>6</v>
      </c>
      <c r="C5" s="594" t="s">
        <v>54</v>
      </c>
      <c r="D5" s="16"/>
      <c r="E5" s="16" t="s">
        <v>55</v>
      </c>
    </row>
    <row r="6" spans="2:5" ht="37.5" customHeight="1" x14ac:dyDescent="0.3">
      <c r="B6" s="592"/>
      <c r="C6" s="595"/>
      <c r="D6" s="24"/>
      <c r="E6" s="16" t="s">
        <v>56</v>
      </c>
    </row>
    <row r="7" spans="2:5" ht="28.5" customHeight="1" x14ac:dyDescent="0.3">
      <c r="B7" s="592"/>
      <c r="C7" s="595"/>
      <c r="D7" s="24"/>
      <c r="E7" s="16" t="s">
        <v>57</v>
      </c>
    </row>
    <row r="8" spans="2:5" ht="96" customHeight="1" x14ac:dyDescent="0.3">
      <c r="B8" s="593"/>
      <c r="C8" s="596"/>
      <c r="D8" s="24"/>
      <c r="E8" s="16" t="s">
        <v>133</v>
      </c>
    </row>
    <row r="9" spans="2:5" ht="39.75" customHeight="1" x14ac:dyDescent="0.3">
      <c r="B9" s="594" t="s">
        <v>58</v>
      </c>
      <c r="C9" s="594" t="s">
        <v>59</v>
      </c>
      <c r="D9" s="24"/>
      <c r="E9" s="16" t="s">
        <v>60</v>
      </c>
    </row>
    <row r="10" spans="2:5" ht="39.75" customHeight="1" x14ac:dyDescent="0.3">
      <c r="B10" s="592"/>
      <c r="C10" s="595"/>
      <c r="D10" s="24"/>
      <c r="E10" s="25" t="s">
        <v>61</v>
      </c>
    </row>
    <row r="11" spans="2:5" ht="39.75" customHeight="1" x14ac:dyDescent="0.3">
      <c r="B11" s="592"/>
      <c r="C11" s="595"/>
      <c r="D11" s="24"/>
      <c r="E11" s="26" t="s">
        <v>62</v>
      </c>
    </row>
    <row r="12" spans="2:5" ht="49.5" customHeight="1" x14ac:dyDescent="0.3">
      <c r="B12" s="591" t="s">
        <v>63</v>
      </c>
      <c r="C12" s="594" t="s">
        <v>64</v>
      </c>
      <c r="D12" s="24"/>
      <c r="E12" s="16" t="s">
        <v>65</v>
      </c>
    </row>
    <row r="13" spans="2:5" ht="49.5" customHeight="1" x14ac:dyDescent="0.3">
      <c r="B13" s="592"/>
      <c r="C13" s="595"/>
      <c r="D13" s="24"/>
      <c r="E13" s="27" t="s">
        <v>66</v>
      </c>
    </row>
    <row r="14" spans="2:5" ht="49.5" customHeight="1" x14ac:dyDescent="0.3">
      <c r="B14" s="592"/>
      <c r="C14" s="595"/>
      <c r="D14" s="24"/>
      <c r="E14" s="27" t="s">
        <v>67</v>
      </c>
    </row>
    <row r="15" spans="2:5" ht="49.5" customHeight="1" x14ac:dyDescent="0.3">
      <c r="B15" s="593"/>
      <c r="C15" s="596"/>
      <c r="D15" s="24"/>
      <c r="E15" s="27" t="s">
        <v>68</v>
      </c>
    </row>
    <row r="16" spans="2:5" ht="49.5" customHeight="1" x14ac:dyDescent="0.3">
      <c r="B16" s="591" t="s">
        <v>69</v>
      </c>
      <c r="C16" s="594" t="s">
        <v>70</v>
      </c>
      <c r="D16" s="24"/>
      <c r="E16" s="16" t="s">
        <v>71</v>
      </c>
    </row>
    <row r="17" spans="2:5" ht="49.5" customHeight="1" x14ac:dyDescent="0.3">
      <c r="B17" s="592"/>
      <c r="C17" s="595"/>
      <c r="D17" s="24"/>
      <c r="E17" s="27" t="s">
        <v>72</v>
      </c>
    </row>
    <row r="18" spans="2:5" ht="49.5" customHeight="1" x14ac:dyDescent="0.3">
      <c r="B18" s="592"/>
      <c r="C18" s="595"/>
      <c r="D18" s="24"/>
      <c r="E18" s="27" t="s">
        <v>73</v>
      </c>
    </row>
    <row r="19" spans="2:5" ht="49.5" customHeight="1" x14ac:dyDescent="0.3">
      <c r="B19" s="593"/>
      <c r="C19" s="596"/>
      <c r="D19" s="24"/>
      <c r="E19" s="27" t="s">
        <v>74</v>
      </c>
    </row>
    <row r="20" spans="2:5" ht="49.5" customHeight="1" x14ac:dyDescent="0.3">
      <c r="B20" s="591" t="s">
        <v>75</v>
      </c>
      <c r="C20" s="594" t="s">
        <v>76</v>
      </c>
      <c r="D20" s="24"/>
      <c r="E20" s="16" t="s">
        <v>77</v>
      </c>
    </row>
    <row r="21" spans="2:5" ht="49.5" customHeight="1" x14ac:dyDescent="0.3">
      <c r="B21" s="592"/>
      <c r="C21" s="595"/>
      <c r="D21" s="24"/>
      <c r="E21" s="27" t="s">
        <v>78</v>
      </c>
    </row>
    <row r="22" spans="2:5" ht="49.5" customHeight="1" x14ac:dyDescent="0.3">
      <c r="B22" s="593"/>
      <c r="C22" s="596"/>
      <c r="D22" s="24"/>
      <c r="E22" s="27" t="s">
        <v>79</v>
      </c>
    </row>
  </sheetData>
  <mergeCells count="10">
    <mergeCell ref="B16:B19"/>
    <mergeCell ref="C16:C19"/>
    <mergeCell ref="B20:B22"/>
    <mergeCell ref="C20:C22"/>
    <mergeCell ref="B5:B8"/>
    <mergeCell ref="C5:C8"/>
    <mergeCell ref="B9:B11"/>
    <mergeCell ref="C9:C11"/>
    <mergeCell ref="B12:B15"/>
    <mergeCell ref="C12:C15"/>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8D592-84EE-4E70-BE22-F6247FC5FC16}">
  <dimension ref="B6:E16"/>
  <sheetViews>
    <sheetView workbookViewId="0">
      <selection activeCell="G17" sqref="G17"/>
    </sheetView>
  </sheetViews>
  <sheetFormatPr baseColWidth="10" defaultColWidth="11.44140625" defaultRowHeight="13.2" x14ac:dyDescent="0.25"/>
  <cols>
    <col min="1" max="1" width="11.44140625" style="385"/>
    <col min="2" max="2" width="34.33203125" style="385" customWidth="1"/>
    <col min="3" max="3" width="40.5546875" style="385" customWidth="1"/>
    <col min="4" max="5" width="34.33203125" style="385" customWidth="1"/>
    <col min="6" max="16384" width="11.44140625" style="385"/>
  </cols>
  <sheetData>
    <row r="6" spans="2:5" ht="13.8" x14ac:dyDescent="0.25">
      <c r="B6" s="775" t="s">
        <v>607</v>
      </c>
      <c r="C6" s="775"/>
      <c r="D6" s="775"/>
      <c r="E6" s="775"/>
    </row>
    <row r="8" spans="2:5" ht="13.8" x14ac:dyDescent="0.25">
      <c r="B8" s="386" t="s">
        <v>608</v>
      </c>
      <c r="C8" s="386" t="s">
        <v>609</v>
      </c>
      <c r="D8" s="384" t="s">
        <v>610</v>
      </c>
      <c r="E8" s="386" t="s">
        <v>611</v>
      </c>
    </row>
    <row r="9" spans="2:5" ht="69" customHeight="1" x14ac:dyDescent="0.25">
      <c r="B9" s="387" t="s">
        <v>613</v>
      </c>
      <c r="C9" s="388" t="s">
        <v>614</v>
      </c>
      <c r="D9" s="389" t="s">
        <v>615</v>
      </c>
      <c r="E9" s="389" t="s">
        <v>612</v>
      </c>
    </row>
    <row r="10" spans="2:5" ht="13.8" x14ac:dyDescent="0.25">
      <c r="B10" s="387"/>
      <c r="C10" s="388"/>
      <c r="D10" s="389"/>
      <c r="E10" s="389"/>
    </row>
    <row r="11" spans="2:5" ht="13.8" x14ac:dyDescent="0.25">
      <c r="B11" s="389"/>
      <c r="C11" s="390"/>
      <c r="D11" s="389"/>
      <c r="E11" s="389"/>
    </row>
    <row r="12" spans="2:5" ht="13.8" x14ac:dyDescent="0.25">
      <c r="B12" s="389"/>
      <c r="C12" s="390"/>
      <c r="D12" s="389"/>
      <c r="E12" s="389"/>
    </row>
    <row r="13" spans="2:5" ht="13.8" x14ac:dyDescent="0.25">
      <c r="B13" s="389"/>
      <c r="C13" s="390"/>
      <c r="D13" s="389"/>
      <c r="E13" s="389"/>
    </row>
    <row r="14" spans="2:5" ht="13.8" x14ac:dyDescent="0.25">
      <c r="B14" s="389"/>
      <c r="C14" s="390"/>
      <c r="D14" s="389"/>
      <c r="E14" s="389"/>
    </row>
    <row r="15" spans="2:5" ht="13.8" x14ac:dyDescent="0.25">
      <c r="B15" s="389"/>
      <c r="C15" s="390"/>
      <c r="D15" s="389"/>
      <c r="E15" s="389"/>
    </row>
    <row r="16" spans="2:5" ht="13.8" x14ac:dyDescent="0.25">
      <c r="B16" s="389"/>
      <c r="C16" s="390"/>
      <c r="D16" s="389"/>
      <c r="E16" s="389"/>
    </row>
  </sheetData>
  <mergeCells count="1">
    <mergeCell ref="B6:E6"/>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C6C2B-0A6D-4F80-8911-3816ABA40483}">
  <sheetPr>
    <tabColor rgb="FFFF0000"/>
  </sheetPr>
  <dimension ref="A2:F1448"/>
  <sheetViews>
    <sheetView topLeftCell="A11" zoomScale="120" zoomScaleNormal="120" workbookViewId="0"/>
  </sheetViews>
  <sheetFormatPr baseColWidth="10" defaultRowHeight="14.4" x14ac:dyDescent="0.3"/>
  <cols>
    <col min="1" max="1" width="37.6640625" customWidth="1"/>
    <col min="2" max="2" width="47.33203125" customWidth="1"/>
    <col min="3" max="3" width="21.6640625" customWidth="1"/>
    <col min="4" max="4" width="22.109375" customWidth="1"/>
    <col min="5" max="5" width="7.88671875" customWidth="1"/>
    <col min="6" max="6" width="8.44140625" customWidth="1"/>
  </cols>
  <sheetData>
    <row r="2" spans="1:6" x14ac:dyDescent="0.3">
      <c r="A2" s="819" t="s">
        <v>1007</v>
      </c>
      <c r="B2" s="819"/>
      <c r="C2" s="819"/>
      <c r="D2" s="819"/>
      <c r="E2" s="819"/>
      <c r="F2" s="819"/>
    </row>
    <row r="3" spans="1:6" ht="15" thickBot="1" x14ac:dyDescent="0.35"/>
    <row r="4" spans="1:6" ht="21.75" customHeight="1" thickBot="1" x14ac:dyDescent="0.35">
      <c r="A4" s="87" t="s">
        <v>146</v>
      </c>
      <c r="B4" s="807" t="s">
        <v>152</v>
      </c>
      <c r="C4" s="808"/>
      <c r="D4" s="808"/>
      <c r="E4" s="808"/>
      <c r="F4" s="87" t="s">
        <v>153</v>
      </c>
    </row>
    <row r="5" spans="1:6" ht="16.5" customHeight="1" x14ac:dyDescent="0.3">
      <c r="A5" s="779" t="str">
        <f>'MAPA RIESGOS US'!F11</f>
        <v>Posibilidad de perdida reputacional y económica por planificación institucional que no responde a los lineamientos del gobierno nacional y/o a las funciones de la Unidad, debido a que se pierde el enfoque de la misión institucional, a metas y objetivos de difícil logro y/o que no se enmarcan en las funciones institucionales</v>
      </c>
      <c r="B5" s="782" t="str">
        <f>'MAPA RIESGOS US'!O11</f>
        <v>Revisión, actualización y desarrollo del proceso de Pensamiento y Direccionamiento Estratégico, para la formulación e implementación de la Planeación Estratégica Institucional.</v>
      </c>
      <c r="C5" s="784" t="s">
        <v>154</v>
      </c>
      <c r="D5" s="85" t="s">
        <v>156</v>
      </c>
      <c r="E5" s="133" t="s">
        <v>29</v>
      </c>
      <c r="F5" s="507">
        <f>IF(E5="X",25%,"")</f>
        <v>0.25</v>
      </c>
    </row>
    <row r="6" spans="1:6" ht="15.6" x14ac:dyDescent="0.3">
      <c r="A6" s="780"/>
      <c r="B6" s="783"/>
      <c r="C6" s="785"/>
      <c r="D6" s="84" t="s">
        <v>16</v>
      </c>
      <c r="E6" s="83"/>
      <c r="F6" s="503" t="str">
        <f>IF(E6="X",15%,"")</f>
        <v/>
      </c>
    </row>
    <row r="7" spans="1:6" ht="15" customHeight="1" thickBot="1" x14ac:dyDescent="0.35">
      <c r="A7" s="780"/>
      <c r="B7" s="783"/>
      <c r="C7" s="786"/>
      <c r="D7" s="137" t="s">
        <v>17</v>
      </c>
      <c r="E7" s="138"/>
      <c r="F7" s="508" t="str">
        <f>IF(E7="X",105%,"")</f>
        <v/>
      </c>
    </row>
    <row r="8" spans="1:6" ht="19.5" customHeight="1" x14ac:dyDescent="0.3">
      <c r="A8" s="780"/>
      <c r="B8" s="783"/>
      <c r="C8" s="788" t="s">
        <v>155</v>
      </c>
      <c r="D8" s="504" t="s">
        <v>157</v>
      </c>
      <c r="E8" s="505"/>
      <c r="F8" s="506" t="str">
        <f>IF(E8="X",25%,"")</f>
        <v/>
      </c>
    </row>
    <row r="9" spans="1:6" ht="19.5" customHeight="1" thickBot="1" x14ac:dyDescent="0.35">
      <c r="A9" s="780"/>
      <c r="B9" s="783"/>
      <c r="C9" s="786"/>
      <c r="D9" s="137" t="s">
        <v>10</v>
      </c>
      <c r="E9" s="141" t="s">
        <v>29</v>
      </c>
      <c r="F9" s="503">
        <f>IF(E9="X",15%,"")</f>
        <v>0.15</v>
      </c>
    </row>
    <row r="10" spans="1:6" x14ac:dyDescent="0.3">
      <c r="A10" s="780"/>
      <c r="B10" s="783"/>
      <c r="C10" s="784" t="s">
        <v>19</v>
      </c>
      <c r="D10" s="85" t="s">
        <v>1035</v>
      </c>
      <c r="E10" s="133" t="s">
        <v>29</v>
      </c>
      <c r="F10" s="132"/>
    </row>
    <row r="11" spans="1:6" x14ac:dyDescent="0.3">
      <c r="A11" s="780"/>
      <c r="B11" s="783"/>
      <c r="C11" s="789"/>
      <c r="D11" s="516" t="s">
        <v>1038</v>
      </c>
      <c r="E11" s="527"/>
      <c r="F11" s="528"/>
    </row>
    <row r="12" spans="1:6" ht="15" thickBot="1" x14ac:dyDescent="0.35">
      <c r="A12" s="780"/>
      <c r="B12" s="783"/>
      <c r="C12" s="786"/>
      <c r="D12" s="137" t="s">
        <v>1036</v>
      </c>
      <c r="E12" s="136"/>
      <c r="F12" s="139"/>
    </row>
    <row r="13" spans="1:6" ht="27.6" x14ac:dyDescent="0.3">
      <c r="A13" s="780"/>
      <c r="B13" s="783"/>
      <c r="C13" s="784" t="s">
        <v>22</v>
      </c>
      <c r="D13" s="85" t="s">
        <v>1039</v>
      </c>
      <c r="E13" s="133" t="s">
        <v>29</v>
      </c>
      <c r="F13" s="132"/>
    </row>
    <row r="14" spans="1:6" ht="42" thickBot="1" x14ac:dyDescent="0.35">
      <c r="A14" s="780"/>
      <c r="B14" s="783"/>
      <c r="C14" s="787"/>
      <c r="D14" s="89" t="s">
        <v>1037</v>
      </c>
      <c r="E14" s="147"/>
      <c r="F14" s="530"/>
    </row>
    <row r="15" spans="1:6" x14ac:dyDescent="0.3">
      <c r="A15" s="780"/>
      <c r="B15" s="783"/>
      <c r="C15" s="784" t="s">
        <v>158</v>
      </c>
      <c r="D15" s="85" t="s">
        <v>1031</v>
      </c>
      <c r="E15" s="133" t="s">
        <v>29</v>
      </c>
      <c r="F15" s="132"/>
    </row>
    <row r="16" spans="1:6" ht="15" thickBot="1" x14ac:dyDescent="0.35">
      <c r="A16" s="780"/>
      <c r="B16" s="783"/>
      <c r="C16" s="786"/>
      <c r="D16" s="137" t="s">
        <v>1032</v>
      </c>
      <c r="E16" s="136"/>
      <c r="F16" s="139"/>
    </row>
    <row r="17" spans="1:6" x14ac:dyDescent="0.3">
      <c r="A17" s="780"/>
      <c r="B17" s="783"/>
      <c r="C17" s="789" t="s">
        <v>1040</v>
      </c>
      <c r="D17" s="140" t="s">
        <v>1041</v>
      </c>
      <c r="E17" s="505" t="s">
        <v>29</v>
      </c>
      <c r="F17" s="531"/>
    </row>
    <row r="18" spans="1:6" ht="15" customHeight="1" thickBot="1" x14ac:dyDescent="0.35">
      <c r="A18" s="780"/>
      <c r="B18" s="783"/>
      <c r="C18" s="790"/>
      <c r="D18" s="136" t="s">
        <v>1033</v>
      </c>
      <c r="E18" s="80"/>
      <c r="F18" s="520"/>
    </row>
    <row r="19" spans="1:6" ht="16.2" thickBot="1" x14ac:dyDescent="0.35">
      <c r="A19" s="781"/>
      <c r="B19" s="94" t="s">
        <v>159</v>
      </c>
      <c r="C19" s="142"/>
      <c r="D19" s="142"/>
      <c r="E19" s="143"/>
      <c r="F19" s="150">
        <f>SUM(F5:F17)</f>
        <v>0.4</v>
      </c>
    </row>
    <row r="21" spans="1:6" ht="15" thickBot="1" x14ac:dyDescent="0.35"/>
    <row r="22" spans="1:6" ht="23.25" customHeight="1" thickBot="1" x14ac:dyDescent="0.35">
      <c r="A22" s="87" t="s">
        <v>146</v>
      </c>
      <c r="B22" s="776" t="s">
        <v>152</v>
      </c>
      <c r="C22" s="777"/>
      <c r="D22" s="777"/>
      <c r="E22" s="821"/>
      <c r="F22" s="144" t="s">
        <v>153</v>
      </c>
    </row>
    <row r="23" spans="1:6" ht="16.5" customHeight="1" x14ac:dyDescent="0.3">
      <c r="A23" s="779" t="str">
        <f>'MAPA RIESGOS US'!F12</f>
        <v>Posibilidad de efecto dañoso sobre los recursos públicos, en la etapa de planeación y en la  ejecución del presupuesto de la Entidad, debido a que no se tuvieron en cuenta las metas y compromisos asignados por el gobierno nacional a la Unidad.</v>
      </c>
      <c r="B23" s="782" t="str">
        <f>'MAPA RIESGOS US'!O12</f>
        <v>Actualizar herramientas de actualización datos de ejecución y administración de metas y compromisos del presupuesto asignando por PND.</v>
      </c>
      <c r="C23" s="784" t="s">
        <v>154</v>
      </c>
      <c r="D23" s="85" t="s">
        <v>156</v>
      </c>
      <c r="E23" s="502" t="s">
        <v>29</v>
      </c>
      <c r="F23" s="507">
        <f>IF(E23="X",25%,"")</f>
        <v>0.25</v>
      </c>
    </row>
    <row r="24" spans="1:6" ht="15.6" x14ac:dyDescent="0.3">
      <c r="A24" s="780"/>
      <c r="B24" s="783"/>
      <c r="C24" s="785"/>
      <c r="D24" s="84" t="s">
        <v>16</v>
      </c>
      <c r="E24" s="146"/>
      <c r="F24" s="503" t="str">
        <f>IF(E24="X",15%,"")</f>
        <v/>
      </c>
    </row>
    <row r="25" spans="1:6" ht="16.2" thickBot="1" x14ac:dyDescent="0.35">
      <c r="A25" s="780"/>
      <c r="B25" s="783"/>
      <c r="C25" s="786"/>
      <c r="D25" s="137" t="s">
        <v>17</v>
      </c>
      <c r="E25" s="511"/>
      <c r="F25" s="508" t="str">
        <f>IF(E25="X",105%,"")</f>
        <v/>
      </c>
    </row>
    <row r="26" spans="1:6" ht="22.2" customHeight="1" x14ac:dyDescent="0.3">
      <c r="A26" s="780"/>
      <c r="B26" s="783"/>
      <c r="C26" s="784" t="s">
        <v>155</v>
      </c>
      <c r="D26" s="85" t="s">
        <v>157</v>
      </c>
      <c r="E26" s="532"/>
      <c r="F26" s="507" t="str">
        <f>IF(E26="X",25%,"")</f>
        <v/>
      </c>
    </row>
    <row r="27" spans="1:6" ht="16.2" thickBot="1" x14ac:dyDescent="0.35">
      <c r="A27" s="780"/>
      <c r="B27" s="783"/>
      <c r="C27" s="786"/>
      <c r="D27" s="137" t="s">
        <v>10</v>
      </c>
      <c r="E27" s="141" t="s">
        <v>29</v>
      </c>
      <c r="F27" s="508">
        <f>IF(E27="X",15%,"")</f>
        <v>0.15</v>
      </c>
    </row>
    <row r="28" spans="1:6" ht="15.6" x14ac:dyDescent="0.3">
      <c r="A28" s="780"/>
      <c r="B28" s="783"/>
      <c r="C28" s="784" t="s">
        <v>19</v>
      </c>
      <c r="D28" s="85" t="s">
        <v>1035</v>
      </c>
      <c r="E28" s="509" t="s">
        <v>29</v>
      </c>
      <c r="F28" s="510"/>
    </row>
    <row r="29" spans="1:6" ht="15.6" x14ac:dyDescent="0.3">
      <c r="A29" s="780"/>
      <c r="B29" s="783"/>
      <c r="C29" s="789"/>
      <c r="D29" s="516" t="s">
        <v>1038</v>
      </c>
      <c r="E29" s="509"/>
      <c r="F29" s="510"/>
    </row>
    <row r="30" spans="1:6" ht="16.2" thickBot="1" x14ac:dyDescent="0.35">
      <c r="A30" s="780"/>
      <c r="B30" s="783"/>
      <c r="C30" s="787"/>
      <c r="D30" s="89" t="s">
        <v>1036</v>
      </c>
      <c r="E30" s="533"/>
      <c r="F30" s="91"/>
    </row>
    <row r="31" spans="1:6" ht="27.6" x14ac:dyDescent="0.3">
      <c r="A31" s="780"/>
      <c r="B31" s="783"/>
      <c r="C31" s="784" t="s">
        <v>22</v>
      </c>
      <c r="D31" s="85" t="s">
        <v>1039</v>
      </c>
      <c r="E31" s="532" t="s">
        <v>29</v>
      </c>
      <c r="F31" s="86"/>
    </row>
    <row r="32" spans="1:6" ht="16.2" thickBot="1" x14ac:dyDescent="0.35">
      <c r="A32" s="780"/>
      <c r="B32" s="783"/>
      <c r="C32" s="786"/>
      <c r="D32" s="137" t="s">
        <v>1042</v>
      </c>
      <c r="E32" s="534"/>
      <c r="F32" s="520"/>
    </row>
    <row r="33" spans="1:6" ht="15.6" x14ac:dyDescent="0.3">
      <c r="A33" s="780"/>
      <c r="B33" s="783"/>
      <c r="C33" s="784" t="s">
        <v>158</v>
      </c>
      <c r="D33" s="85" t="s">
        <v>1031</v>
      </c>
      <c r="E33" s="532" t="s">
        <v>29</v>
      </c>
      <c r="F33" s="86"/>
    </row>
    <row r="34" spans="1:6" ht="16.2" thickBot="1" x14ac:dyDescent="0.35">
      <c r="A34" s="780"/>
      <c r="B34" s="783"/>
      <c r="C34" s="786"/>
      <c r="D34" s="137" t="s">
        <v>1032</v>
      </c>
      <c r="E34" s="534"/>
      <c r="F34" s="520"/>
    </row>
    <row r="35" spans="1:6" ht="15.6" x14ac:dyDescent="0.3">
      <c r="A35" s="780"/>
      <c r="B35" s="783"/>
      <c r="C35" s="822" t="s">
        <v>1040</v>
      </c>
      <c r="D35" s="85" t="s">
        <v>1041</v>
      </c>
      <c r="E35" s="535" t="s">
        <v>29</v>
      </c>
      <c r="F35" s="536"/>
    </row>
    <row r="36" spans="1:6" ht="16.2" thickBot="1" x14ac:dyDescent="0.35">
      <c r="A36" s="780"/>
      <c r="B36" s="783"/>
      <c r="C36" s="790"/>
      <c r="D36" s="136" t="s">
        <v>1033</v>
      </c>
      <c r="E36" s="537"/>
      <c r="F36" s="522"/>
    </row>
    <row r="37" spans="1:6" ht="16.2" thickBot="1" x14ac:dyDescent="0.35">
      <c r="A37" s="781"/>
      <c r="B37" s="94" t="s">
        <v>201</v>
      </c>
      <c r="C37" s="538"/>
      <c r="D37" s="540"/>
      <c r="E37" s="539"/>
      <c r="F37" s="523">
        <f>SUM(F23:F34)</f>
        <v>0.4</v>
      </c>
    </row>
    <row r="39" spans="1:6" ht="15" thickBot="1" x14ac:dyDescent="0.35"/>
    <row r="40" spans="1:6" ht="20.25" customHeight="1" thickBot="1" x14ac:dyDescent="0.35">
      <c r="A40" s="87" t="s">
        <v>146</v>
      </c>
      <c r="B40" s="776" t="s">
        <v>152</v>
      </c>
      <c r="C40" s="808"/>
      <c r="D40" s="808"/>
      <c r="E40" s="820"/>
      <c r="F40" s="87" t="s">
        <v>153</v>
      </c>
    </row>
    <row r="41" spans="1:6" ht="19.5" customHeight="1" x14ac:dyDescent="0.3">
      <c r="A41" s="779" t="str">
        <f>'MAPA RIESGOS US'!F13</f>
        <v>Posibilidad de perdida reputacional y económica por uso de mecanismos de administración de riesgos inadecuados y deficiente detección temprana de los riesgos, debido a la falta de actualización y aplicación de las herramientas para la gestión y Administración de Riesgos y el diseño de controles en la entidad</v>
      </c>
      <c r="B41" s="782" t="str">
        <f>'MAPA RIESGOS US'!O13</f>
        <v>Actualizar, capacitar y socializar las herramientas para la Administración de riesgos de la entidad  (Política de administración de riesgos, formatos, manual y procedimientos) de acuerdo con la normatividad y lineamiento .</v>
      </c>
      <c r="C41" s="784" t="s">
        <v>154</v>
      </c>
      <c r="D41" s="85" t="s">
        <v>156</v>
      </c>
      <c r="E41" s="502"/>
      <c r="F41" s="507" t="str">
        <f>IF(E41="X",25%,"")</f>
        <v/>
      </c>
    </row>
    <row r="42" spans="1:6" ht="19.5" customHeight="1" x14ac:dyDescent="0.3">
      <c r="A42" s="780"/>
      <c r="B42" s="783"/>
      <c r="C42" s="785"/>
      <c r="D42" s="84" t="s">
        <v>16</v>
      </c>
      <c r="E42" s="83" t="s">
        <v>29</v>
      </c>
      <c r="F42" s="503">
        <f>IF(E42="X",15%,"")</f>
        <v>0.15</v>
      </c>
    </row>
    <row r="43" spans="1:6" ht="19.5" customHeight="1" thickBot="1" x14ac:dyDescent="0.35">
      <c r="A43" s="780"/>
      <c r="B43" s="783"/>
      <c r="C43" s="786"/>
      <c r="D43" s="137" t="s">
        <v>17</v>
      </c>
      <c r="E43" s="141"/>
      <c r="F43" s="508" t="str">
        <f>IF(E43="X",105%,"")</f>
        <v/>
      </c>
    </row>
    <row r="44" spans="1:6" ht="19.5" customHeight="1" x14ac:dyDescent="0.3">
      <c r="A44" s="780"/>
      <c r="B44" s="783"/>
      <c r="C44" s="784" t="s">
        <v>155</v>
      </c>
      <c r="D44" s="85" t="s">
        <v>162</v>
      </c>
      <c r="E44" s="133"/>
      <c r="F44" s="507" t="str">
        <f>IF(E44="X",25%,"")</f>
        <v/>
      </c>
    </row>
    <row r="45" spans="1:6" ht="19.5" customHeight="1" thickBot="1" x14ac:dyDescent="0.35">
      <c r="A45" s="780"/>
      <c r="B45" s="783"/>
      <c r="C45" s="786"/>
      <c r="D45" s="137" t="s">
        <v>10</v>
      </c>
      <c r="E45" s="141" t="s">
        <v>29</v>
      </c>
      <c r="F45" s="508">
        <f>IF(E45="X",15%,"")</f>
        <v>0.15</v>
      </c>
    </row>
    <row r="46" spans="1:6" ht="19.5" customHeight="1" x14ac:dyDescent="0.3">
      <c r="A46" s="780"/>
      <c r="B46" s="783"/>
      <c r="C46" s="784" t="s">
        <v>19</v>
      </c>
      <c r="D46" s="85" t="s">
        <v>1035</v>
      </c>
      <c r="E46" s="532" t="s">
        <v>29</v>
      </c>
      <c r="F46" s="86"/>
    </row>
    <row r="47" spans="1:6" ht="19.5" customHeight="1" x14ac:dyDescent="0.3">
      <c r="A47" s="780"/>
      <c r="B47" s="783"/>
      <c r="C47" s="785"/>
      <c r="D47" s="84" t="s">
        <v>1038</v>
      </c>
      <c r="E47" s="146"/>
      <c r="F47" s="79"/>
    </row>
    <row r="48" spans="1:6" ht="19.5" customHeight="1" thickBot="1" x14ac:dyDescent="0.35">
      <c r="A48" s="780"/>
      <c r="B48" s="783"/>
      <c r="C48" s="786"/>
      <c r="D48" s="137" t="s">
        <v>1036</v>
      </c>
      <c r="E48" s="534"/>
      <c r="F48" s="520"/>
    </row>
    <row r="49" spans="1:6" ht="28.95" customHeight="1" x14ac:dyDescent="0.3">
      <c r="A49" s="780"/>
      <c r="B49" s="783"/>
      <c r="C49" s="784" t="s">
        <v>22</v>
      </c>
      <c r="D49" s="529" t="s">
        <v>1039</v>
      </c>
      <c r="E49" s="532" t="s">
        <v>29</v>
      </c>
      <c r="F49" s="86"/>
    </row>
    <row r="50" spans="1:6" ht="30" customHeight="1" thickBot="1" x14ac:dyDescent="0.35">
      <c r="A50" s="780"/>
      <c r="B50" s="783"/>
      <c r="C50" s="786"/>
      <c r="D50" s="137" t="s">
        <v>1043</v>
      </c>
      <c r="E50" s="534"/>
      <c r="F50" s="520"/>
    </row>
    <row r="51" spans="1:6" ht="19.5" customHeight="1" x14ac:dyDescent="0.3">
      <c r="A51" s="780"/>
      <c r="B51" s="783"/>
      <c r="C51" s="784" t="s">
        <v>158</v>
      </c>
      <c r="D51" s="85" t="s">
        <v>1031</v>
      </c>
      <c r="E51" s="532" t="s">
        <v>29</v>
      </c>
      <c r="F51" s="86"/>
    </row>
    <row r="52" spans="1:6" ht="19.5" customHeight="1" thickBot="1" x14ac:dyDescent="0.35">
      <c r="A52" s="780"/>
      <c r="B52" s="783"/>
      <c r="C52" s="786"/>
      <c r="D52" s="137" t="s">
        <v>1032</v>
      </c>
      <c r="E52" s="534"/>
      <c r="F52" s="520"/>
    </row>
    <row r="53" spans="1:6" ht="19.5" customHeight="1" x14ac:dyDescent="0.3">
      <c r="A53" s="780"/>
      <c r="B53" s="783"/>
      <c r="C53" s="784" t="s">
        <v>1040</v>
      </c>
      <c r="D53" s="85" t="s">
        <v>1041</v>
      </c>
      <c r="E53" s="532"/>
      <c r="F53" s="86"/>
    </row>
    <row r="54" spans="1:6" ht="19.5" customHeight="1" thickBot="1" x14ac:dyDescent="0.35">
      <c r="A54" s="780"/>
      <c r="B54" s="783"/>
      <c r="C54" s="786"/>
      <c r="D54" s="136" t="s">
        <v>1033</v>
      </c>
      <c r="E54" s="80"/>
      <c r="F54" s="95">
        <f>SUM(F41:F52)</f>
        <v>0.3</v>
      </c>
    </row>
    <row r="55" spans="1:6" ht="19.5" customHeight="1" thickBot="1" x14ac:dyDescent="0.35">
      <c r="A55" s="781"/>
      <c r="B55" s="175" t="s">
        <v>202</v>
      </c>
      <c r="C55" s="142"/>
      <c r="D55" s="142"/>
      <c r="E55" s="142"/>
      <c r="F55" s="523">
        <f>SUM(F41:F52)</f>
        <v>0.3</v>
      </c>
    </row>
    <row r="57" spans="1:6" ht="15" thickBot="1" x14ac:dyDescent="0.35"/>
    <row r="58" spans="1:6" ht="16.2" thickBot="1" x14ac:dyDescent="0.35">
      <c r="A58" s="97" t="s">
        <v>146</v>
      </c>
      <c r="B58" s="807" t="s">
        <v>152</v>
      </c>
      <c r="C58" s="808"/>
      <c r="D58" s="808"/>
      <c r="E58" s="808"/>
      <c r="F58" s="87" t="s">
        <v>153</v>
      </c>
    </row>
    <row r="59" spans="1:6" ht="16.5" customHeight="1" x14ac:dyDescent="0.3">
      <c r="A59" s="779" t="str">
        <f>'MAPA RIESGOS US'!F14</f>
        <v>Posibilidad de efecto dañoso sobre recursos públicos a causa de la  no realización de pagos de las obligaciones contractuales de contratos o convenios, debido a retrasos por parte del ordenador del gasto haciendo que se vensan términos e incumpliendo por parte de los supervision en la liquidación de los contratos a cargo. o la no utilización del PAC  generando Constitución de reservas presupuestales y de pasivos exigibles</v>
      </c>
      <c r="B59" s="782" t="str">
        <f>'MAPA RIESGOS US'!O14</f>
        <v>Revisar ejecución presupuestal en cuentas de pasivos por proyectos de  la entidad por pagar.</v>
      </c>
      <c r="C59" s="784" t="s">
        <v>154</v>
      </c>
      <c r="D59" s="85" t="s">
        <v>156</v>
      </c>
      <c r="E59" s="78"/>
      <c r="F59" s="507" t="str">
        <f>IF(E59="X",25%,"")</f>
        <v/>
      </c>
    </row>
    <row r="60" spans="1:6" ht="15.6" x14ac:dyDescent="0.3">
      <c r="A60" s="780"/>
      <c r="B60" s="783"/>
      <c r="C60" s="785"/>
      <c r="D60" s="84" t="s">
        <v>16</v>
      </c>
      <c r="E60" s="83" t="s">
        <v>29</v>
      </c>
      <c r="F60" s="503">
        <f>IF(E60="X",15%,"")</f>
        <v>0.15</v>
      </c>
    </row>
    <row r="61" spans="1:6" ht="22.2" customHeight="1" thickBot="1" x14ac:dyDescent="0.35">
      <c r="A61" s="780"/>
      <c r="B61" s="783"/>
      <c r="C61" s="787"/>
      <c r="D61" s="89" t="s">
        <v>17</v>
      </c>
      <c r="F61" s="525" t="str">
        <f>IF(E61="X",105%,"")</f>
        <v/>
      </c>
    </row>
    <row r="62" spans="1:6" ht="21.6" customHeight="1" x14ac:dyDescent="0.3">
      <c r="A62" s="780"/>
      <c r="B62" s="783"/>
      <c r="C62" s="784" t="s">
        <v>155</v>
      </c>
      <c r="D62" s="85" t="s">
        <v>1044</v>
      </c>
      <c r="E62" s="78"/>
      <c r="F62" s="507" t="str">
        <f>IF(E62="X",25%,"")</f>
        <v/>
      </c>
    </row>
    <row r="63" spans="1:6" ht="16.2" thickBot="1" x14ac:dyDescent="0.35">
      <c r="A63" s="780"/>
      <c r="B63" s="783"/>
      <c r="C63" s="786"/>
      <c r="D63" s="137" t="s">
        <v>10</v>
      </c>
      <c r="E63" s="141" t="s">
        <v>29</v>
      </c>
      <c r="F63" s="508">
        <f>IF(E63="X",15%,"")</f>
        <v>0.15</v>
      </c>
    </row>
    <row r="64" spans="1:6" ht="14.4" customHeight="1" x14ac:dyDescent="0.3">
      <c r="A64" s="780"/>
      <c r="B64" s="783"/>
      <c r="C64" s="788" t="s">
        <v>19</v>
      </c>
      <c r="D64" s="140" t="s">
        <v>1035</v>
      </c>
      <c r="E64" s="512" t="s">
        <v>29</v>
      </c>
      <c r="F64" s="510"/>
    </row>
    <row r="65" spans="1:6" ht="14.4" customHeight="1" x14ac:dyDescent="0.3">
      <c r="A65" s="780"/>
      <c r="B65" s="783"/>
      <c r="C65" s="785"/>
      <c r="D65" s="84" t="s">
        <v>1038</v>
      </c>
      <c r="E65" s="148"/>
      <c r="F65" s="79"/>
    </row>
    <row r="66" spans="1:6" ht="14.4" customHeight="1" thickBot="1" x14ac:dyDescent="0.35">
      <c r="A66" s="780"/>
      <c r="B66" s="783"/>
      <c r="C66" s="786"/>
      <c r="D66" s="137" t="s">
        <v>1036</v>
      </c>
      <c r="E66" s="519"/>
      <c r="F66" s="520"/>
    </row>
    <row r="67" spans="1:6" ht="28.2" customHeight="1" x14ac:dyDescent="0.3">
      <c r="A67" s="780"/>
      <c r="B67" s="783"/>
      <c r="C67" s="784" t="s">
        <v>22</v>
      </c>
      <c r="D67" s="85" t="s">
        <v>1039</v>
      </c>
      <c r="E67" s="515" t="s">
        <v>29</v>
      </c>
      <c r="F67" s="86"/>
    </row>
    <row r="68" spans="1:6" ht="14.4" customHeight="1" thickBot="1" x14ac:dyDescent="0.35">
      <c r="A68" s="780"/>
      <c r="B68" s="783"/>
      <c r="C68" s="786"/>
      <c r="D68" s="137" t="s">
        <v>1043</v>
      </c>
      <c r="E68" s="519"/>
      <c r="F68" s="520"/>
    </row>
    <row r="69" spans="1:6" ht="14.4" customHeight="1" x14ac:dyDescent="0.3">
      <c r="A69" s="780"/>
      <c r="B69" s="783"/>
      <c r="C69" s="788" t="s">
        <v>158</v>
      </c>
      <c r="D69" s="140" t="s">
        <v>1031</v>
      </c>
      <c r="E69" s="512" t="s">
        <v>29</v>
      </c>
      <c r="F69" s="510"/>
    </row>
    <row r="70" spans="1:6" ht="15" customHeight="1" thickBot="1" x14ac:dyDescent="0.35">
      <c r="A70" s="780"/>
      <c r="B70" s="783"/>
      <c r="C70" s="786"/>
      <c r="D70" s="137" t="s">
        <v>1032</v>
      </c>
      <c r="E70" s="90"/>
      <c r="F70" s="91"/>
    </row>
    <row r="71" spans="1:6" ht="15" customHeight="1" x14ac:dyDescent="0.3">
      <c r="A71" s="780"/>
      <c r="B71" s="783"/>
      <c r="C71" s="784" t="s">
        <v>1040</v>
      </c>
      <c r="D71" s="85" t="s">
        <v>1041</v>
      </c>
      <c r="E71" s="541"/>
      <c r="F71" s="518"/>
    </row>
    <row r="72" spans="1:6" ht="15" customHeight="1" thickBot="1" x14ac:dyDescent="0.35">
      <c r="A72" s="780"/>
      <c r="B72" s="783"/>
      <c r="C72" s="786"/>
      <c r="D72" s="136" t="s">
        <v>1033</v>
      </c>
      <c r="E72" s="541"/>
      <c r="F72" s="518"/>
    </row>
    <row r="73" spans="1:6" ht="16.2" thickBot="1" x14ac:dyDescent="0.35">
      <c r="A73" s="781"/>
      <c r="B73" s="93" t="s">
        <v>203</v>
      </c>
      <c r="C73" s="92"/>
      <c r="D73" s="92"/>
      <c r="E73" s="92"/>
      <c r="F73" s="96">
        <f>SUM(F59:F70)</f>
        <v>0.3</v>
      </c>
    </row>
    <row r="75" spans="1:6" ht="15" thickBot="1" x14ac:dyDescent="0.35"/>
    <row r="76" spans="1:6" ht="21" customHeight="1" thickBot="1" x14ac:dyDescent="0.35">
      <c r="A76" s="98" t="s">
        <v>146</v>
      </c>
      <c r="B76" s="776" t="s">
        <v>152</v>
      </c>
      <c r="C76" s="777"/>
      <c r="D76" s="777"/>
      <c r="E76" s="777"/>
      <c r="F76" s="144" t="s">
        <v>153</v>
      </c>
    </row>
    <row r="77" spans="1:6" ht="16.5" customHeight="1" x14ac:dyDescent="0.3">
      <c r="A77" s="779" t="str">
        <f>'MAPA RIESGOS US'!F15</f>
        <v>Posibilidad de afectación reputacional por débil implementación interna de la política de gestión del conocimiento y la innovación debido a la baja comprensión, apropiación y aplicación de lineamientos e instrumentos establecidos</v>
      </c>
      <c r="B77" s="782" t="str">
        <f>'MAPA RIESGOS US'!O15</f>
        <v xml:space="preserve">Revisar ejecución del plan de acción al área asignada para ejecutar anualmente el plan de trabajo de la vigencia correspondiente con el fin de fortalecer la apropiación y la implementación de la gestión del conocimiento y la innovación al interior de la entidad. </v>
      </c>
      <c r="C77" s="784" t="s">
        <v>154</v>
      </c>
      <c r="D77" s="85" t="s">
        <v>156</v>
      </c>
      <c r="E77" s="513"/>
      <c r="F77" s="507" t="str">
        <f>IF(E77="X",25%,"")</f>
        <v/>
      </c>
    </row>
    <row r="78" spans="1:6" ht="14.4" customHeight="1" x14ac:dyDescent="0.3">
      <c r="A78" s="780"/>
      <c r="B78" s="783"/>
      <c r="C78" s="785"/>
      <c r="D78" s="84" t="s">
        <v>16</v>
      </c>
      <c r="E78" s="148" t="s">
        <v>29</v>
      </c>
      <c r="F78" s="503">
        <f>IF(E78="X",15%,"")</f>
        <v>0.15</v>
      </c>
    </row>
    <row r="79" spans="1:6" ht="16.2" thickBot="1" x14ac:dyDescent="0.35">
      <c r="A79" s="780"/>
      <c r="B79" s="783"/>
      <c r="C79" s="786"/>
      <c r="D79" s="137" t="s">
        <v>17</v>
      </c>
      <c r="E79" s="514"/>
      <c r="F79" s="508" t="str">
        <f>IF(E79="X",105%,"")</f>
        <v/>
      </c>
    </row>
    <row r="80" spans="1:6" ht="21" customHeight="1" x14ac:dyDescent="0.3">
      <c r="A80" s="780"/>
      <c r="B80" s="783"/>
      <c r="C80" s="784" t="s">
        <v>155</v>
      </c>
      <c r="D80" s="85" t="s">
        <v>1044</v>
      </c>
      <c r="E80" s="515"/>
      <c r="F80" s="507" t="str">
        <f>IF(E80="X",25%,"")</f>
        <v/>
      </c>
    </row>
    <row r="81" spans="1:6" ht="16.2" thickBot="1" x14ac:dyDescent="0.35">
      <c r="A81" s="780"/>
      <c r="B81" s="783"/>
      <c r="C81" s="786"/>
      <c r="D81" s="137" t="s">
        <v>10</v>
      </c>
      <c r="E81" s="514" t="s">
        <v>29</v>
      </c>
      <c r="F81" s="508">
        <f>IF(E81="X",15%,"")</f>
        <v>0.15</v>
      </c>
    </row>
    <row r="82" spans="1:6" ht="14.4" customHeight="1" x14ac:dyDescent="0.3">
      <c r="A82" s="780"/>
      <c r="B82" s="783"/>
      <c r="C82" s="784" t="s">
        <v>19</v>
      </c>
      <c r="D82" s="85" t="s">
        <v>1035</v>
      </c>
      <c r="E82" s="515" t="s">
        <v>29</v>
      </c>
      <c r="F82" s="86"/>
    </row>
    <row r="83" spans="1:6" ht="14.4" customHeight="1" x14ac:dyDescent="0.3">
      <c r="A83" s="780"/>
      <c r="B83" s="783"/>
      <c r="C83" s="785"/>
      <c r="D83" s="84" t="s">
        <v>1038</v>
      </c>
      <c r="E83" s="512"/>
      <c r="F83" s="510"/>
    </row>
    <row r="84" spans="1:6" ht="14.4" customHeight="1" thickBot="1" x14ac:dyDescent="0.35">
      <c r="A84" s="780"/>
      <c r="B84" s="783"/>
      <c r="C84" s="786"/>
      <c r="D84" s="137" t="s">
        <v>1036</v>
      </c>
      <c r="E84" s="519"/>
      <c r="F84" s="520"/>
    </row>
    <row r="85" spans="1:6" ht="27.6" customHeight="1" x14ac:dyDescent="0.3">
      <c r="A85" s="780"/>
      <c r="B85" s="783"/>
      <c r="C85" s="784" t="s">
        <v>22</v>
      </c>
      <c r="D85" s="85" t="s">
        <v>1039</v>
      </c>
      <c r="E85" s="515" t="s">
        <v>29</v>
      </c>
      <c r="F85" s="86"/>
    </row>
    <row r="86" spans="1:6" ht="14.4" customHeight="1" thickBot="1" x14ac:dyDescent="0.35">
      <c r="A86" s="780"/>
      <c r="B86" s="783"/>
      <c r="C86" s="786"/>
      <c r="D86" s="137" t="s">
        <v>1043</v>
      </c>
      <c r="E86" s="519"/>
      <c r="F86" s="520"/>
    </row>
    <row r="87" spans="1:6" ht="14.4" customHeight="1" x14ac:dyDescent="0.3">
      <c r="A87" s="780"/>
      <c r="B87" s="783"/>
      <c r="C87" s="784" t="s">
        <v>158</v>
      </c>
      <c r="D87" s="85" t="s">
        <v>1031</v>
      </c>
      <c r="E87" s="515"/>
      <c r="F87" s="86"/>
    </row>
    <row r="88" spans="1:6" ht="14.4" customHeight="1" thickBot="1" x14ac:dyDescent="0.35">
      <c r="A88" s="780"/>
      <c r="B88" s="783"/>
      <c r="C88" s="786"/>
      <c r="D88" s="137" t="s">
        <v>1032</v>
      </c>
      <c r="E88" s="519"/>
      <c r="F88" s="520"/>
    </row>
    <row r="89" spans="1:6" ht="14.4" customHeight="1" x14ac:dyDescent="0.3">
      <c r="A89" s="780"/>
      <c r="B89" s="783"/>
      <c r="C89" s="784" t="s">
        <v>1040</v>
      </c>
      <c r="D89" s="85" t="s">
        <v>1041</v>
      </c>
      <c r="E89" s="515" t="s">
        <v>29</v>
      </c>
      <c r="F89" s="86"/>
    </row>
    <row r="90" spans="1:6" ht="15" customHeight="1" thickBot="1" x14ac:dyDescent="0.35">
      <c r="A90" s="780"/>
      <c r="B90" s="783"/>
      <c r="C90" s="786"/>
      <c r="D90" s="136" t="s">
        <v>1033</v>
      </c>
      <c r="E90" s="519"/>
      <c r="F90" s="520"/>
    </row>
    <row r="91" spans="1:6" ht="16.2" thickBot="1" x14ac:dyDescent="0.35">
      <c r="A91" s="781"/>
      <c r="B91" s="93" t="s">
        <v>204</v>
      </c>
      <c r="C91" s="92"/>
      <c r="D91" s="92"/>
      <c r="E91" s="92"/>
      <c r="F91" s="96">
        <f>SUM(F77:F90)</f>
        <v>0.3</v>
      </c>
    </row>
    <row r="92" spans="1:6" ht="15.6" x14ac:dyDescent="0.3">
      <c r="A92" s="499"/>
      <c r="B92" s="500"/>
      <c r="F92" s="501"/>
    </row>
    <row r="93" spans="1:6" ht="15.6" x14ac:dyDescent="0.3">
      <c r="A93" s="499"/>
      <c r="B93" s="500"/>
      <c r="F93" s="501"/>
    </row>
    <row r="94" spans="1:6" x14ac:dyDescent="0.3">
      <c r="A94" s="819" t="s">
        <v>399</v>
      </c>
      <c r="B94" s="819"/>
      <c r="C94" s="819"/>
      <c r="D94" s="819"/>
      <c r="E94" s="819"/>
      <c r="F94" s="819"/>
    </row>
    <row r="95" spans="1:6" ht="15" thickBot="1" x14ac:dyDescent="0.35"/>
    <row r="96" spans="1:6" ht="16.2" thickBot="1" x14ac:dyDescent="0.35">
      <c r="A96" s="98" t="s">
        <v>146</v>
      </c>
      <c r="B96" s="776" t="s">
        <v>152</v>
      </c>
      <c r="C96" s="777"/>
      <c r="D96" s="777"/>
      <c r="E96" s="777"/>
      <c r="F96" s="144" t="s">
        <v>153</v>
      </c>
    </row>
    <row r="97" spans="1:6" ht="15.6" x14ac:dyDescent="0.3">
      <c r="A97" s="779" t="str">
        <f>'MAPA RIESGOS US'!F16</f>
        <v xml:space="preserve">Posibilidad de perdida económica y reputacional debido a retrasos por parte de la supervisión de contratos por acción u omisión haciendo que se venzan términos e incumpliendo por parte de la supervisión en la liquidación de los contratos a cargo. o la no utilización del PAC generando Constitución de reservas presupuestales y de pasivos exigibles.
 </v>
      </c>
      <c r="B97" s="782" t="str">
        <f>'MAPA RIESGOS US'!O16</f>
        <v xml:space="preserve"> - Revisión por parte de los supervisores en la ejecución de los convenios en razón a las obligaciones y los productos pactados. "Informes de la supervisión para pagos pactados.
 - Revisión por parte del supervisor del estado del PAC, su liquidación o ejecución presupuestal. </v>
      </c>
      <c r="C97" s="815" t="s">
        <v>154</v>
      </c>
      <c r="D97" s="140" t="s">
        <v>156</v>
      </c>
      <c r="E97" s="145"/>
      <c r="F97" s="507" t="str">
        <f>IF(E97="X",25%,"")</f>
        <v/>
      </c>
    </row>
    <row r="98" spans="1:6" x14ac:dyDescent="0.3">
      <c r="A98" s="780"/>
      <c r="B98" s="783"/>
      <c r="C98" s="818"/>
      <c r="D98" s="84" t="s">
        <v>16</v>
      </c>
      <c r="E98" s="148" t="s">
        <v>29</v>
      </c>
      <c r="F98" s="503">
        <f>IF(E98="X",15%,"")</f>
        <v>0.15</v>
      </c>
    </row>
    <row r="99" spans="1:6" ht="16.2" thickBot="1" x14ac:dyDescent="0.35">
      <c r="A99" s="780"/>
      <c r="B99" s="783"/>
      <c r="C99" s="818"/>
      <c r="D99" s="84" t="s">
        <v>17</v>
      </c>
      <c r="E99" s="134"/>
      <c r="F99" s="508" t="str">
        <f>IF(E99="X",105%,"")</f>
        <v/>
      </c>
    </row>
    <row r="100" spans="1:6" ht="27.6" x14ac:dyDescent="0.3">
      <c r="A100" s="780"/>
      <c r="B100" s="783"/>
      <c r="C100" s="818" t="s">
        <v>155</v>
      </c>
      <c r="D100" s="84" t="s">
        <v>157</v>
      </c>
      <c r="E100" s="148"/>
      <c r="F100" s="506" t="str">
        <f>IF(E100="X",25%,"")</f>
        <v/>
      </c>
    </row>
    <row r="101" spans="1:6" ht="16.2" thickBot="1" x14ac:dyDescent="0.35">
      <c r="A101" s="780"/>
      <c r="B101" s="783"/>
      <c r="C101" s="818"/>
      <c r="D101" s="84" t="s">
        <v>10</v>
      </c>
      <c r="E101" s="134" t="s">
        <v>29</v>
      </c>
      <c r="F101" s="503">
        <f>IF(E101="X",15%,"")</f>
        <v>0.15</v>
      </c>
    </row>
    <row r="102" spans="1:6" ht="14.4" customHeight="1" x14ac:dyDescent="0.3">
      <c r="A102" s="780"/>
      <c r="B102" s="783"/>
      <c r="C102" s="784" t="s">
        <v>19</v>
      </c>
      <c r="D102" s="85" t="s">
        <v>1035</v>
      </c>
      <c r="E102" s="148" t="s">
        <v>29</v>
      </c>
      <c r="F102" s="79"/>
    </row>
    <row r="103" spans="1:6" ht="14.4" customHeight="1" x14ac:dyDescent="0.3">
      <c r="A103" s="780"/>
      <c r="B103" s="783"/>
      <c r="C103" s="785"/>
      <c r="D103" s="84" t="s">
        <v>1038</v>
      </c>
      <c r="E103" s="148"/>
      <c r="F103" s="79"/>
    </row>
    <row r="104" spans="1:6" ht="14.4" customHeight="1" thickBot="1" x14ac:dyDescent="0.35">
      <c r="A104" s="780"/>
      <c r="B104" s="783"/>
      <c r="C104" s="786"/>
      <c r="D104" s="137" t="s">
        <v>1036</v>
      </c>
      <c r="E104" s="148"/>
      <c r="F104" s="79"/>
    </row>
    <row r="105" spans="1:6" ht="24" customHeight="1" x14ac:dyDescent="0.3">
      <c r="A105" s="780"/>
      <c r="B105" s="783"/>
      <c r="C105" s="784" t="s">
        <v>22</v>
      </c>
      <c r="D105" s="85" t="s">
        <v>1039</v>
      </c>
      <c r="E105" s="148" t="s">
        <v>29</v>
      </c>
      <c r="F105" s="79"/>
    </row>
    <row r="106" spans="1:6" ht="14.4" customHeight="1" thickBot="1" x14ac:dyDescent="0.35">
      <c r="A106" s="780"/>
      <c r="B106" s="783"/>
      <c r="C106" s="786"/>
      <c r="D106" s="137" t="s">
        <v>1043</v>
      </c>
      <c r="E106" s="148"/>
      <c r="F106" s="79"/>
    </row>
    <row r="107" spans="1:6" x14ac:dyDescent="0.3">
      <c r="A107" s="780"/>
      <c r="B107" s="783"/>
      <c r="C107" s="784" t="s">
        <v>158</v>
      </c>
      <c r="D107" s="85" t="s">
        <v>1031</v>
      </c>
      <c r="E107" s="148"/>
      <c r="F107" s="79"/>
    </row>
    <row r="108" spans="1:6" ht="15" thickBot="1" x14ac:dyDescent="0.35">
      <c r="A108" s="780"/>
      <c r="B108" s="783"/>
      <c r="C108" s="786"/>
      <c r="D108" s="137" t="s">
        <v>1032</v>
      </c>
      <c r="E108" s="148"/>
      <c r="F108" s="79"/>
    </row>
    <row r="109" spans="1:6" ht="14.4" customHeight="1" x14ac:dyDescent="0.3">
      <c r="A109" s="780"/>
      <c r="B109" s="783"/>
      <c r="C109" s="784" t="s">
        <v>1040</v>
      </c>
      <c r="D109" s="85" t="s">
        <v>1041</v>
      </c>
      <c r="E109" s="148" t="s">
        <v>29</v>
      </c>
      <c r="F109" s="79"/>
    </row>
    <row r="110" spans="1:6" ht="15" customHeight="1" thickBot="1" x14ac:dyDescent="0.35">
      <c r="A110" s="780"/>
      <c r="B110" s="783"/>
      <c r="C110" s="786"/>
      <c r="D110" s="136" t="s">
        <v>1033</v>
      </c>
      <c r="E110" s="149"/>
      <c r="F110" s="91"/>
    </row>
    <row r="111" spans="1:6" ht="16.2" thickBot="1" x14ac:dyDescent="0.35">
      <c r="A111" s="781"/>
      <c r="B111" s="93" t="s">
        <v>159</v>
      </c>
      <c r="C111" s="92"/>
      <c r="D111" s="92"/>
      <c r="E111" s="92"/>
      <c r="F111" s="96">
        <f>SUM(F97:F110)</f>
        <v>0.3</v>
      </c>
    </row>
    <row r="113" spans="1:6" ht="15" thickBot="1" x14ac:dyDescent="0.35"/>
    <row r="114" spans="1:6" ht="16.2" thickBot="1" x14ac:dyDescent="0.35">
      <c r="A114" s="98" t="s">
        <v>146</v>
      </c>
      <c r="B114" s="776" t="s">
        <v>152</v>
      </c>
      <c r="C114" s="777"/>
      <c r="D114" s="777"/>
      <c r="E114" s="777"/>
      <c r="F114" s="144" t="s">
        <v>153</v>
      </c>
    </row>
    <row r="115" spans="1:6" ht="15.6" x14ac:dyDescent="0.3">
      <c r="A115" s="779" t="str">
        <f>'MAPA RIESGOS US'!F17</f>
        <v>Posibilidad de pérdida económica y reputacional debido a la no ejecución y desarrollo de los Circuitos Asociativos Solidarios.</v>
      </c>
      <c r="B115" s="782" t="str">
        <f>'MAPA RIESGOS US'!O17</f>
        <v>Seguimiento y verificación de los linemientos institucionales de acuerdo con los Circuitos Asociativos Solidarios</v>
      </c>
      <c r="C115" s="815" t="s">
        <v>154</v>
      </c>
      <c r="D115" s="140" t="s">
        <v>156</v>
      </c>
      <c r="E115" s="145"/>
      <c r="F115" s="507" t="str">
        <f>IF(E115="X",25%,"")</f>
        <v/>
      </c>
    </row>
    <row r="116" spans="1:6" x14ac:dyDescent="0.3">
      <c r="A116" s="780"/>
      <c r="B116" s="783"/>
      <c r="C116" s="818"/>
      <c r="D116" s="84" t="s">
        <v>16</v>
      </c>
      <c r="E116" s="148" t="s">
        <v>29</v>
      </c>
      <c r="F116" s="503">
        <f>IF(E116="X",15%,"")</f>
        <v>0.15</v>
      </c>
    </row>
    <row r="117" spans="1:6" ht="16.2" thickBot="1" x14ac:dyDescent="0.35">
      <c r="A117" s="780"/>
      <c r="B117" s="783"/>
      <c r="C117" s="818"/>
      <c r="D117" s="84" t="s">
        <v>17</v>
      </c>
      <c r="E117" s="134"/>
      <c r="F117" s="508" t="str">
        <f>IF(E117="X",105%,"")</f>
        <v/>
      </c>
    </row>
    <row r="118" spans="1:6" ht="27.6" x14ac:dyDescent="0.3">
      <c r="A118" s="780"/>
      <c r="B118" s="783"/>
      <c r="C118" s="818" t="s">
        <v>155</v>
      </c>
      <c r="D118" s="84" t="s">
        <v>157</v>
      </c>
      <c r="E118" s="148"/>
      <c r="F118" s="506" t="str">
        <f>IF(E118="X",25%,"")</f>
        <v/>
      </c>
    </row>
    <row r="119" spans="1:6" ht="16.2" thickBot="1" x14ac:dyDescent="0.35">
      <c r="A119" s="780"/>
      <c r="B119" s="783"/>
      <c r="C119" s="818"/>
      <c r="D119" s="84" t="s">
        <v>10</v>
      </c>
      <c r="E119" s="134" t="s">
        <v>29</v>
      </c>
      <c r="F119" s="503">
        <f>IF(E119="X",15%,"")</f>
        <v>0.15</v>
      </c>
    </row>
    <row r="120" spans="1:6" ht="14.4" customHeight="1" x14ac:dyDescent="0.3">
      <c r="A120" s="780"/>
      <c r="B120" s="783"/>
      <c r="C120" s="784" t="s">
        <v>19</v>
      </c>
      <c r="D120" s="85" t="s">
        <v>1035</v>
      </c>
      <c r="E120" s="148" t="s">
        <v>29</v>
      </c>
      <c r="F120" s="79"/>
    </row>
    <row r="121" spans="1:6" ht="14.4" customHeight="1" x14ac:dyDescent="0.3">
      <c r="A121" s="780"/>
      <c r="B121" s="783"/>
      <c r="C121" s="785"/>
      <c r="D121" s="84" t="s">
        <v>1038</v>
      </c>
      <c r="E121" s="148"/>
      <c r="F121" s="79"/>
    </row>
    <row r="122" spans="1:6" ht="14.4" customHeight="1" thickBot="1" x14ac:dyDescent="0.35">
      <c r="A122" s="780"/>
      <c r="B122" s="783"/>
      <c r="C122" s="786"/>
      <c r="D122" s="137" t="s">
        <v>1036</v>
      </c>
      <c r="E122" s="148"/>
      <c r="F122" s="79"/>
    </row>
    <row r="123" spans="1:6" ht="30" customHeight="1" x14ac:dyDescent="0.3">
      <c r="A123" s="780"/>
      <c r="B123" s="783"/>
      <c r="C123" s="784" t="s">
        <v>22</v>
      </c>
      <c r="D123" s="85" t="s">
        <v>1039</v>
      </c>
      <c r="E123" s="148" t="s">
        <v>29</v>
      </c>
      <c r="F123" s="79"/>
    </row>
    <row r="124" spans="1:6" ht="14.4" customHeight="1" thickBot="1" x14ac:dyDescent="0.35">
      <c r="A124" s="780"/>
      <c r="B124" s="783"/>
      <c r="C124" s="786"/>
      <c r="D124" s="137" t="s">
        <v>1043</v>
      </c>
      <c r="E124" s="148"/>
      <c r="F124" s="79"/>
    </row>
    <row r="125" spans="1:6" x14ac:dyDescent="0.3">
      <c r="A125" s="780"/>
      <c r="B125" s="783"/>
      <c r="C125" s="784" t="s">
        <v>158</v>
      </c>
      <c r="D125" s="85" t="s">
        <v>1031</v>
      </c>
      <c r="E125" s="148"/>
      <c r="F125" s="79"/>
    </row>
    <row r="126" spans="1:6" ht="15" thickBot="1" x14ac:dyDescent="0.35">
      <c r="A126" s="780"/>
      <c r="B126" s="783"/>
      <c r="C126" s="786"/>
      <c r="D126" s="137" t="s">
        <v>1032</v>
      </c>
      <c r="E126" s="148"/>
      <c r="F126" s="79"/>
    </row>
    <row r="127" spans="1:6" ht="14.4" customHeight="1" x14ac:dyDescent="0.3">
      <c r="A127" s="780"/>
      <c r="B127" s="783"/>
      <c r="C127" s="784" t="s">
        <v>1040</v>
      </c>
      <c r="D127" s="85" t="s">
        <v>1041</v>
      </c>
      <c r="E127" s="148" t="s">
        <v>29</v>
      </c>
      <c r="F127" s="79"/>
    </row>
    <row r="128" spans="1:6" ht="15" customHeight="1" thickBot="1" x14ac:dyDescent="0.35">
      <c r="A128" s="780"/>
      <c r="B128" s="783"/>
      <c r="C128" s="786"/>
      <c r="D128" s="136" t="s">
        <v>1033</v>
      </c>
      <c r="E128" s="149"/>
      <c r="F128" s="91"/>
    </row>
    <row r="129" spans="1:6" ht="16.2" thickBot="1" x14ac:dyDescent="0.35">
      <c r="A129" s="781"/>
      <c r="B129" s="93" t="s">
        <v>201</v>
      </c>
      <c r="C129" s="92"/>
      <c r="D129" s="92"/>
      <c r="E129" s="92"/>
      <c r="F129" s="96">
        <f>SUM(F115:F128)</f>
        <v>0.3</v>
      </c>
    </row>
    <row r="131" spans="1:6" ht="15" thickBot="1" x14ac:dyDescent="0.35"/>
    <row r="132" spans="1:6" ht="16.2" thickBot="1" x14ac:dyDescent="0.35">
      <c r="A132" s="98" t="s">
        <v>146</v>
      </c>
      <c r="B132" s="776" t="s">
        <v>152</v>
      </c>
      <c r="C132" s="777"/>
      <c r="D132" s="777"/>
      <c r="E132" s="777"/>
      <c r="F132" s="144" t="s">
        <v>153</v>
      </c>
    </row>
    <row r="133" spans="1:6" ht="19.2" customHeight="1" x14ac:dyDescent="0.3">
      <c r="A133" s="779" t="str">
        <f>'MAPA RIESGOS US'!F18</f>
        <v>Posibilidad de perdida económica y reputacional  debido a  ejercer coacción a los funcionarios, contratistas o supervisores de la unidad para un beneficio particular o de un tercero.</v>
      </c>
      <c r="B133" s="782" t="str">
        <f>'MAPA RIESGOS US'!O18</f>
        <v xml:space="preserve"> - Verificación del  cumplimiento de la normativa vigente para la actividad de supervisión de contratos y convenios.
- Verificación y la no existencias de amenazas, presiones indebidas, manipulación sobre decisiones que incidan en la contratación, sean internas o externas.
- Socialización de la Circular 225 de 2015, Manual de Contratación, Guía de Supervisión, políticas anti fraude y código de ética.
- Capacitación en temas de contratación y la implementación de mecanismos de prevención y control</v>
      </c>
      <c r="C133" s="815" t="s">
        <v>154</v>
      </c>
      <c r="D133" s="140" t="s">
        <v>156</v>
      </c>
      <c r="E133" s="145"/>
      <c r="F133" s="507" t="str">
        <f>IF(E133="X",25%,"")</f>
        <v/>
      </c>
    </row>
    <row r="134" spans="1:6" ht="19.2" customHeight="1" x14ac:dyDescent="0.3">
      <c r="A134" s="780"/>
      <c r="B134" s="783"/>
      <c r="C134" s="818"/>
      <c r="D134" s="84" t="s">
        <v>16</v>
      </c>
      <c r="E134" s="148" t="s">
        <v>29</v>
      </c>
      <c r="F134" s="503">
        <f>IF(E134="X",15%,"")</f>
        <v>0.15</v>
      </c>
    </row>
    <row r="135" spans="1:6" ht="19.2" customHeight="1" thickBot="1" x14ac:dyDescent="0.35">
      <c r="A135" s="780"/>
      <c r="B135" s="783"/>
      <c r="C135" s="818"/>
      <c r="D135" s="84" t="s">
        <v>17</v>
      </c>
      <c r="E135" s="134"/>
      <c r="F135" s="508" t="str">
        <f>IF(E135="X",105%,"")</f>
        <v/>
      </c>
    </row>
    <row r="136" spans="1:6" ht="19.2" customHeight="1" x14ac:dyDescent="0.3">
      <c r="A136" s="780"/>
      <c r="B136" s="783"/>
      <c r="C136" s="818" t="s">
        <v>155</v>
      </c>
      <c r="D136" s="84" t="s">
        <v>157</v>
      </c>
      <c r="E136" s="148"/>
      <c r="F136" s="506" t="str">
        <f>IF(E136="X",25%,"")</f>
        <v/>
      </c>
    </row>
    <row r="137" spans="1:6" ht="19.2" customHeight="1" thickBot="1" x14ac:dyDescent="0.35">
      <c r="A137" s="780"/>
      <c r="B137" s="783"/>
      <c r="C137" s="818"/>
      <c r="D137" s="84" t="s">
        <v>10</v>
      </c>
      <c r="E137" s="134" t="s">
        <v>29</v>
      </c>
      <c r="F137" s="503">
        <f>IF(E137="X",15%,"")</f>
        <v>0.15</v>
      </c>
    </row>
    <row r="138" spans="1:6" ht="19.2" customHeight="1" x14ac:dyDescent="0.3">
      <c r="A138" s="780"/>
      <c r="B138" s="783"/>
      <c r="C138" s="784" t="s">
        <v>19</v>
      </c>
      <c r="D138" s="85" t="s">
        <v>1035</v>
      </c>
      <c r="E138" s="148" t="s">
        <v>29</v>
      </c>
      <c r="F138" s="79"/>
    </row>
    <row r="139" spans="1:6" ht="19.2" customHeight="1" x14ac:dyDescent="0.3">
      <c r="A139" s="780"/>
      <c r="B139" s="783"/>
      <c r="C139" s="785"/>
      <c r="D139" s="84" t="s">
        <v>1038</v>
      </c>
      <c r="E139" s="148"/>
      <c r="F139" s="79"/>
    </row>
    <row r="140" spans="1:6" ht="19.2" customHeight="1" thickBot="1" x14ac:dyDescent="0.35">
      <c r="A140" s="780"/>
      <c r="B140" s="783"/>
      <c r="C140" s="786"/>
      <c r="D140" s="137" t="s">
        <v>1036</v>
      </c>
      <c r="E140" s="148"/>
      <c r="F140" s="79"/>
    </row>
    <row r="141" spans="1:6" ht="19.2" customHeight="1" x14ac:dyDescent="0.3">
      <c r="A141" s="780"/>
      <c r="B141" s="783"/>
      <c r="C141" s="784" t="s">
        <v>22</v>
      </c>
      <c r="D141" s="85" t="s">
        <v>1039</v>
      </c>
      <c r="E141" s="148" t="s">
        <v>29</v>
      </c>
      <c r="F141" s="79"/>
    </row>
    <row r="142" spans="1:6" ht="19.2" customHeight="1" thickBot="1" x14ac:dyDescent="0.35">
      <c r="A142" s="780"/>
      <c r="B142" s="783"/>
      <c r="C142" s="786"/>
      <c r="D142" s="137" t="s">
        <v>1043</v>
      </c>
      <c r="E142" s="148"/>
      <c r="F142" s="79"/>
    </row>
    <row r="143" spans="1:6" ht="19.2" customHeight="1" x14ac:dyDescent="0.3">
      <c r="A143" s="780"/>
      <c r="B143" s="783"/>
      <c r="C143" s="784" t="s">
        <v>158</v>
      </c>
      <c r="D143" s="85" t="s">
        <v>1031</v>
      </c>
      <c r="E143" s="148"/>
      <c r="F143" s="79"/>
    </row>
    <row r="144" spans="1:6" ht="19.2" customHeight="1" thickBot="1" x14ac:dyDescent="0.35">
      <c r="A144" s="780"/>
      <c r="B144" s="783"/>
      <c r="C144" s="786"/>
      <c r="D144" s="137" t="s">
        <v>1032</v>
      </c>
      <c r="E144" s="148"/>
      <c r="F144" s="79"/>
    </row>
    <row r="145" spans="1:6" ht="19.2" customHeight="1" x14ac:dyDescent="0.3">
      <c r="A145" s="780"/>
      <c r="B145" s="783"/>
      <c r="C145" s="784" t="s">
        <v>1040</v>
      </c>
      <c r="D145" s="85" t="s">
        <v>1041</v>
      </c>
      <c r="E145" s="148" t="s">
        <v>29</v>
      </c>
      <c r="F145" s="79"/>
    </row>
    <row r="146" spans="1:6" ht="19.2" customHeight="1" thickBot="1" x14ac:dyDescent="0.35">
      <c r="A146" s="780"/>
      <c r="B146" s="783"/>
      <c r="C146" s="786"/>
      <c r="D146" s="136" t="s">
        <v>1033</v>
      </c>
      <c r="E146" s="149"/>
      <c r="F146" s="91"/>
    </row>
    <row r="147" spans="1:6" ht="16.2" thickBot="1" x14ac:dyDescent="0.35">
      <c r="A147" s="781"/>
      <c r="B147" s="93" t="s">
        <v>202</v>
      </c>
      <c r="C147" s="92"/>
      <c r="D147" s="92"/>
      <c r="E147" s="92"/>
      <c r="F147" s="96">
        <f>SUM(F133:F146)</f>
        <v>0.3</v>
      </c>
    </row>
    <row r="149" spans="1:6" ht="15" thickBot="1" x14ac:dyDescent="0.35"/>
    <row r="150" spans="1:6" ht="16.2" thickBot="1" x14ac:dyDescent="0.35">
      <c r="A150" s="98" t="s">
        <v>146</v>
      </c>
      <c r="B150" s="776" t="s">
        <v>152</v>
      </c>
      <c r="C150" s="777"/>
      <c r="D150" s="777"/>
      <c r="E150" s="777"/>
      <c r="F150" s="144" t="s">
        <v>153</v>
      </c>
    </row>
    <row r="151" spans="1:6" ht="15.6" x14ac:dyDescent="0.3">
      <c r="A151" s="779" t="str">
        <f>'MAPA RIESGOS US'!F19</f>
        <v>Posibilidad de efectos dañinos sobre recursos públicos por sanciones de organismos de control a causa del incumplimiento en la ejecución del contrato o convenio con productos o servicios que no cumplen los requisitos o caracteristicas determinadas.</v>
      </c>
      <c r="B151" s="782" t="str">
        <f>'MAPA RIESGOS US'!O19</f>
        <v>Validacion y verificacion de productos y servicios entregados por parte del cooperante en función  al cumplimiento de la resoluciuon 234 del 21 de julio de 2023.</v>
      </c>
      <c r="C151" s="815" t="s">
        <v>154</v>
      </c>
      <c r="D151" s="140" t="s">
        <v>156</v>
      </c>
      <c r="E151" s="145"/>
      <c r="F151" s="507" t="str">
        <f>IF(E151="X",25%,"")</f>
        <v/>
      </c>
    </row>
    <row r="152" spans="1:6" x14ac:dyDescent="0.3">
      <c r="A152" s="780"/>
      <c r="B152" s="783"/>
      <c r="C152" s="818"/>
      <c r="D152" s="84" t="s">
        <v>16</v>
      </c>
      <c r="E152" s="148" t="s">
        <v>29</v>
      </c>
      <c r="F152" s="503">
        <f>IF(E152="X",15%,"")</f>
        <v>0.15</v>
      </c>
    </row>
    <row r="153" spans="1:6" ht="16.2" thickBot="1" x14ac:dyDescent="0.35">
      <c r="A153" s="780"/>
      <c r="B153" s="783"/>
      <c r="C153" s="818"/>
      <c r="D153" s="84" t="s">
        <v>17</v>
      </c>
      <c r="E153" s="134"/>
      <c r="F153" s="508" t="str">
        <f>IF(E153="X",105%,"")</f>
        <v/>
      </c>
    </row>
    <row r="154" spans="1:6" ht="27.6" x14ac:dyDescent="0.3">
      <c r="A154" s="780"/>
      <c r="B154" s="783"/>
      <c r="C154" s="818" t="s">
        <v>155</v>
      </c>
      <c r="D154" s="84" t="s">
        <v>157</v>
      </c>
      <c r="E154" s="148"/>
      <c r="F154" s="506" t="str">
        <f>IF(E154="X",25%,"")</f>
        <v/>
      </c>
    </row>
    <row r="155" spans="1:6" ht="16.2" thickBot="1" x14ac:dyDescent="0.35">
      <c r="A155" s="780"/>
      <c r="B155" s="783"/>
      <c r="C155" s="818"/>
      <c r="D155" s="84" t="s">
        <v>10</v>
      </c>
      <c r="E155" s="134" t="s">
        <v>29</v>
      </c>
      <c r="F155" s="503">
        <f>IF(E155="X",15%,"")</f>
        <v>0.15</v>
      </c>
    </row>
    <row r="156" spans="1:6" ht="14.4" customHeight="1" x14ac:dyDescent="0.3">
      <c r="A156" s="780"/>
      <c r="B156" s="783"/>
      <c r="C156" s="784" t="s">
        <v>19</v>
      </c>
      <c r="D156" s="85" t="s">
        <v>1035</v>
      </c>
      <c r="E156" s="148" t="s">
        <v>29</v>
      </c>
      <c r="F156" s="79"/>
    </row>
    <row r="157" spans="1:6" ht="14.4" customHeight="1" x14ac:dyDescent="0.3">
      <c r="A157" s="780"/>
      <c r="B157" s="783"/>
      <c r="C157" s="785"/>
      <c r="D157" s="84" t="s">
        <v>1038</v>
      </c>
      <c r="E157" s="148"/>
      <c r="F157" s="79"/>
    </row>
    <row r="158" spans="1:6" ht="23.4" customHeight="1" thickBot="1" x14ac:dyDescent="0.35">
      <c r="A158" s="780"/>
      <c r="B158" s="783"/>
      <c r="C158" s="786"/>
      <c r="D158" s="137" t="s">
        <v>1036</v>
      </c>
      <c r="E158" s="148"/>
      <c r="F158" s="79"/>
    </row>
    <row r="159" spans="1:6" ht="27.6" customHeight="1" x14ac:dyDescent="0.3">
      <c r="A159" s="780"/>
      <c r="B159" s="783"/>
      <c r="C159" s="784" t="s">
        <v>22</v>
      </c>
      <c r="D159" s="85" t="s">
        <v>1039</v>
      </c>
      <c r="E159" s="148" t="s">
        <v>29</v>
      </c>
      <c r="F159" s="79"/>
    </row>
    <row r="160" spans="1:6" ht="24.6" customHeight="1" thickBot="1" x14ac:dyDescent="0.35">
      <c r="A160" s="780"/>
      <c r="B160" s="783"/>
      <c r="C160" s="786"/>
      <c r="D160" s="137" t="s">
        <v>1043</v>
      </c>
      <c r="E160" s="148"/>
      <c r="F160" s="79"/>
    </row>
    <row r="161" spans="1:6" x14ac:dyDescent="0.3">
      <c r="A161" s="780"/>
      <c r="B161" s="783"/>
      <c r="C161" s="784" t="s">
        <v>158</v>
      </c>
      <c r="D161" s="85" t="s">
        <v>1031</v>
      </c>
      <c r="E161" s="148"/>
      <c r="F161" s="79"/>
    </row>
    <row r="162" spans="1:6" ht="15" thickBot="1" x14ac:dyDescent="0.35">
      <c r="A162" s="780"/>
      <c r="B162" s="783"/>
      <c r="C162" s="786"/>
      <c r="D162" s="137" t="s">
        <v>1032</v>
      </c>
      <c r="E162" s="148"/>
      <c r="F162" s="79"/>
    </row>
    <row r="163" spans="1:6" ht="14.4" customHeight="1" x14ac:dyDescent="0.3">
      <c r="A163" s="780"/>
      <c r="B163" s="783"/>
      <c r="C163" s="784" t="s">
        <v>1040</v>
      </c>
      <c r="D163" s="85" t="s">
        <v>1041</v>
      </c>
      <c r="E163" s="148" t="s">
        <v>29</v>
      </c>
      <c r="F163" s="79"/>
    </row>
    <row r="164" spans="1:6" ht="15" customHeight="1" thickBot="1" x14ac:dyDescent="0.35">
      <c r="A164" s="780"/>
      <c r="B164" s="783"/>
      <c r="C164" s="786"/>
      <c r="D164" s="136" t="s">
        <v>1033</v>
      </c>
      <c r="E164" s="149"/>
      <c r="F164" s="91"/>
    </row>
    <row r="165" spans="1:6" ht="16.2" thickBot="1" x14ac:dyDescent="0.35">
      <c r="A165" s="781"/>
      <c r="B165" s="93" t="s">
        <v>203</v>
      </c>
      <c r="C165" s="92"/>
      <c r="D165" s="92"/>
      <c r="E165" s="92"/>
      <c r="F165" s="96">
        <f>SUM(F151:F164)</f>
        <v>0.3</v>
      </c>
    </row>
    <row r="167" spans="1:6" ht="15" thickBot="1" x14ac:dyDescent="0.35"/>
    <row r="168" spans="1:6" ht="16.2" thickBot="1" x14ac:dyDescent="0.35">
      <c r="A168" s="98" t="s">
        <v>146</v>
      </c>
      <c r="B168" s="776" t="s">
        <v>152</v>
      </c>
      <c r="C168" s="777"/>
      <c r="D168" s="777"/>
      <c r="E168" s="777"/>
      <c r="F168" s="144" t="s">
        <v>153</v>
      </c>
    </row>
    <row r="169" spans="1:6" ht="15.6" x14ac:dyDescent="0.3">
      <c r="A169" s="779" t="str">
        <f>'MAPA RIESGOS US'!F20</f>
        <v xml:space="preserve">Posibilidad de efectos dañinos sobre servidores o contratistas por enfrentar situaciones peligrosas o vulnerables en espacios públicos que pueden afectar la integridad física, la vida y el patrimonio de las personas. </v>
      </c>
      <c r="B169" s="782" t="str">
        <f>'MAPA RIESGOS US'!O20</f>
        <v xml:space="preserve"> - Validación y verificación previa de las situaciones peligrosas y vulnerables en el espacio público en las zonas, regiones, municipios o demás espacios donde el funcionario o contratista sea comisionado para desempeñar su labor o misión.
- Socializar a funcionarios y contratistas las posibles situaciones peligrosas o vulnerables que pueden presentarse en su comisión y la ruta que se activa ante cualquier materialización del riesgo</v>
      </c>
      <c r="C169" s="784" t="s">
        <v>154</v>
      </c>
      <c r="D169" s="85" t="s">
        <v>156</v>
      </c>
      <c r="E169" s="513"/>
      <c r="F169" s="507" t="str">
        <f>IF(E169="X",25%,"")</f>
        <v/>
      </c>
    </row>
    <row r="170" spans="1:6" x14ac:dyDescent="0.3">
      <c r="A170" s="780"/>
      <c r="B170" s="783"/>
      <c r="C170" s="785"/>
      <c r="D170" s="84" t="s">
        <v>16</v>
      </c>
      <c r="E170" s="148" t="s">
        <v>29</v>
      </c>
      <c r="F170" s="503">
        <f>IF(E170="X",15%,"")</f>
        <v>0.15</v>
      </c>
    </row>
    <row r="171" spans="1:6" ht="16.2" thickBot="1" x14ac:dyDescent="0.35">
      <c r="A171" s="780"/>
      <c r="B171" s="783"/>
      <c r="C171" s="786"/>
      <c r="D171" s="137" t="s">
        <v>17</v>
      </c>
      <c r="E171" s="514"/>
      <c r="F171" s="508" t="str">
        <f>IF(E171="X",105%,"")</f>
        <v/>
      </c>
    </row>
    <row r="172" spans="1:6" ht="27.6" x14ac:dyDescent="0.3">
      <c r="A172" s="780"/>
      <c r="B172" s="783"/>
      <c r="C172" s="788" t="s">
        <v>155</v>
      </c>
      <c r="D172" s="140" t="s">
        <v>157</v>
      </c>
      <c r="E172" s="512"/>
      <c r="F172" s="506" t="str">
        <f>IF(E172="X",25%,"")</f>
        <v/>
      </c>
    </row>
    <row r="173" spans="1:6" ht="16.2" thickBot="1" x14ac:dyDescent="0.35">
      <c r="A173" s="780"/>
      <c r="B173" s="783"/>
      <c r="C173" s="786"/>
      <c r="D173" s="137" t="s">
        <v>10</v>
      </c>
      <c r="E173" s="514" t="s">
        <v>29</v>
      </c>
      <c r="F173" s="508">
        <f>IF(E173="X",15%,"")</f>
        <v>0.15</v>
      </c>
    </row>
    <row r="174" spans="1:6" ht="14.4" customHeight="1" x14ac:dyDescent="0.3">
      <c r="A174" s="780"/>
      <c r="B174" s="783"/>
      <c r="C174" s="788" t="s">
        <v>19</v>
      </c>
      <c r="D174" s="140" t="s">
        <v>1035</v>
      </c>
      <c r="E174" s="512" t="s">
        <v>29</v>
      </c>
      <c r="F174" s="510"/>
    </row>
    <row r="175" spans="1:6" ht="14.4" customHeight="1" x14ac:dyDescent="0.3">
      <c r="A175" s="780"/>
      <c r="B175" s="783"/>
      <c r="C175" s="785"/>
      <c r="D175" s="84" t="s">
        <v>1038</v>
      </c>
      <c r="E175" s="148"/>
      <c r="F175" s="79"/>
    </row>
    <row r="176" spans="1:6" ht="14.4" customHeight="1" thickBot="1" x14ac:dyDescent="0.35">
      <c r="A176" s="780"/>
      <c r="B176" s="783"/>
      <c r="C176" s="787"/>
      <c r="D176" s="89" t="s">
        <v>1036</v>
      </c>
      <c r="E176" s="149"/>
      <c r="F176" s="91"/>
    </row>
    <row r="177" spans="1:6" ht="24.6" customHeight="1" x14ac:dyDescent="0.3">
      <c r="A177" s="780"/>
      <c r="B177" s="783"/>
      <c r="C177" s="784" t="s">
        <v>22</v>
      </c>
      <c r="D177" s="85" t="s">
        <v>1039</v>
      </c>
      <c r="E177" s="515" t="s">
        <v>29</v>
      </c>
      <c r="F177" s="86"/>
    </row>
    <row r="178" spans="1:6" ht="14.4" customHeight="1" thickBot="1" x14ac:dyDescent="0.35">
      <c r="A178" s="780"/>
      <c r="B178" s="783"/>
      <c r="C178" s="786"/>
      <c r="D178" s="137" t="s">
        <v>1043</v>
      </c>
      <c r="E178" s="519"/>
      <c r="F178" s="520"/>
    </row>
    <row r="179" spans="1:6" ht="23.4" customHeight="1" x14ac:dyDescent="0.3">
      <c r="A179" s="780"/>
      <c r="B179" s="783"/>
      <c r="C179" s="784" t="s">
        <v>158</v>
      </c>
      <c r="D179" s="85" t="s">
        <v>1031</v>
      </c>
      <c r="E179" s="515"/>
      <c r="F179" s="86"/>
    </row>
    <row r="180" spans="1:6" ht="24" customHeight="1" thickBot="1" x14ac:dyDescent="0.35">
      <c r="A180" s="780"/>
      <c r="B180" s="783"/>
      <c r="C180" s="786"/>
      <c r="D180" s="137" t="s">
        <v>1032</v>
      </c>
      <c r="E180" s="519"/>
      <c r="F180" s="520"/>
    </row>
    <row r="181" spans="1:6" ht="14.4" customHeight="1" x14ac:dyDescent="0.3">
      <c r="A181" s="780"/>
      <c r="B181" s="783"/>
      <c r="C181" s="788" t="s">
        <v>1040</v>
      </c>
      <c r="D181" s="140" t="s">
        <v>1041</v>
      </c>
      <c r="E181" s="512" t="s">
        <v>29</v>
      </c>
      <c r="F181" s="510"/>
    </row>
    <row r="182" spans="1:6" ht="15" customHeight="1" thickBot="1" x14ac:dyDescent="0.35">
      <c r="A182" s="780"/>
      <c r="B182" s="783"/>
      <c r="C182" s="786"/>
      <c r="D182" s="136" t="s">
        <v>1033</v>
      </c>
      <c r="E182" s="149"/>
      <c r="F182" s="91"/>
    </row>
    <row r="183" spans="1:6" ht="16.2" thickBot="1" x14ac:dyDescent="0.35">
      <c r="A183" s="781"/>
      <c r="B183" s="93" t="s">
        <v>204</v>
      </c>
      <c r="C183" s="92"/>
      <c r="D183" s="92"/>
      <c r="E183" s="92"/>
      <c r="F183" s="96">
        <f>SUM(F169:F182)</f>
        <v>0.3</v>
      </c>
    </row>
    <row r="185" spans="1:6" ht="15" thickBot="1" x14ac:dyDescent="0.35"/>
    <row r="186" spans="1:6" ht="16.2" thickBot="1" x14ac:dyDescent="0.35">
      <c r="A186" s="98" t="s">
        <v>146</v>
      </c>
      <c r="B186" s="776" t="s">
        <v>152</v>
      </c>
      <c r="C186" s="777"/>
      <c r="D186" s="777"/>
      <c r="E186" s="777"/>
      <c r="F186" s="144" t="s">
        <v>153</v>
      </c>
    </row>
    <row r="187" spans="1:6" ht="15.6" x14ac:dyDescent="0.3">
      <c r="A187" s="779" t="str">
        <f>'MAPA RIESGOS US'!F21</f>
        <v>Posibilidad de efectos dañinos sobre la gestion y desempeño de la entidad  a causa de la pérdida de información valiosa, experiencia y "saber hacer" crítico que abandona el area misional,  por la partida de colaboradores con conocimientos claves,  que no estan documentados y  afectan la transferencia de conocimientos, y no se preserva para el uso y seguridad y garantizar la continuidad de de procesos de valor para resultados y  fallas en la proteccion datos y la propiedad intelectual de la UNIDAD Solidaria.</v>
      </c>
      <c r="B187" s="782" t="str">
        <f>'MAPA RIESGOS US'!O21</f>
        <v xml:space="preserve"> Identificar la información valiosa, experiencia y "saber hacer" crítico  las  areas misionales,  y  documentar e implemetar para facilitar la transferencia, seguridad y garantizar la continuidad de procesos de valor  y  proteccion datos y la propiedad intelectual de la UNIDAD Solidaria.</v>
      </c>
      <c r="C187" s="815" t="s">
        <v>154</v>
      </c>
      <c r="D187" s="140" t="s">
        <v>156</v>
      </c>
      <c r="E187" s="145"/>
      <c r="F187" s="507" t="str">
        <f>IF(E187="X",25%,"")</f>
        <v/>
      </c>
    </row>
    <row r="188" spans="1:6" x14ac:dyDescent="0.3">
      <c r="A188" s="780"/>
      <c r="B188" s="783"/>
      <c r="C188" s="818"/>
      <c r="D188" s="84" t="s">
        <v>16</v>
      </c>
      <c r="E188" s="148" t="s">
        <v>29</v>
      </c>
      <c r="F188" s="503">
        <f>IF(E188="X",15%,"")</f>
        <v>0.15</v>
      </c>
    </row>
    <row r="189" spans="1:6" ht="16.2" thickBot="1" x14ac:dyDescent="0.35">
      <c r="A189" s="780"/>
      <c r="B189" s="783"/>
      <c r="C189" s="818"/>
      <c r="D189" s="84" t="s">
        <v>17</v>
      </c>
      <c r="E189" s="134"/>
      <c r="F189" s="508" t="str">
        <f>IF(E189="X",105%,"")</f>
        <v/>
      </c>
    </row>
    <row r="190" spans="1:6" ht="27.6" x14ac:dyDescent="0.3">
      <c r="A190" s="780"/>
      <c r="B190" s="783"/>
      <c r="C190" s="818" t="s">
        <v>155</v>
      </c>
      <c r="D190" s="84" t="s">
        <v>157</v>
      </c>
      <c r="E190" s="148"/>
      <c r="F190" s="506" t="str">
        <f>IF(E190="X",25%,"")</f>
        <v/>
      </c>
    </row>
    <row r="191" spans="1:6" ht="16.2" thickBot="1" x14ac:dyDescent="0.35">
      <c r="A191" s="780"/>
      <c r="B191" s="783"/>
      <c r="C191" s="816"/>
      <c r="D191" s="89" t="s">
        <v>10</v>
      </c>
      <c r="E191" s="524" t="s">
        <v>29</v>
      </c>
      <c r="F191" s="525">
        <f>IF(E191="X",15%,"")</f>
        <v>0.15</v>
      </c>
    </row>
    <row r="192" spans="1:6" ht="14.4" customHeight="1" x14ac:dyDescent="0.3">
      <c r="A192" s="780"/>
      <c r="B192" s="783"/>
      <c r="C192" s="784" t="s">
        <v>19</v>
      </c>
      <c r="D192" s="85" t="s">
        <v>1035</v>
      </c>
      <c r="E192" s="515" t="s">
        <v>29</v>
      </c>
      <c r="F192" s="86"/>
    </row>
    <row r="193" spans="1:6" ht="14.4" customHeight="1" x14ac:dyDescent="0.3">
      <c r="A193" s="780"/>
      <c r="B193" s="783"/>
      <c r="C193" s="785"/>
      <c r="D193" s="84" t="s">
        <v>1038</v>
      </c>
      <c r="E193" s="148"/>
      <c r="F193" s="79"/>
    </row>
    <row r="194" spans="1:6" ht="14.4" customHeight="1" thickBot="1" x14ac:dyDescent="0.35">
      <c r="A194" s="780"/>
      <c r="B194" s="783"/>
      <c r="C194" s="786"/>
      <c r="D194" s="137" t="s">
        <v>1036</v>
      </c>
      <c r="E194" s="519"/>
      <c r="F194" s="520"/>
    </row>
    <row r="195" spans="1:6" ht="25.2" customHeight="1" x14ac:dyDescent="0.3">
      <c r="A195" s="780"/>
      <c r="B195" s="783"/>
      <c r="C195" s="788" t="s">
        <v>22</v>
      </c>
      <c r="D195" s="140" t="s">
        <v>1039</v>
      </c>
      <c r="E195" s="512" t="s">
        <v>29</v>
      </c>
      <c r="F195" s="510"/>
    </row>
    <row r="196" spans="1:6" ht="14.4" customHeight="1" thickBot="1" x14ac:dyDescent="0.35">
      <c r="A196" s="780"/>
      <c r="B196" s="783"/>
      <c r="C196" s="787"/>
      <c r="D196" s="89" t="s">
        <v>1043</v>
      </c>
      <c r="E196" s="149"/>
      <c r="F196" s="91"/>
    </row>
    <row r="197" spans="1:6" x14ac:dyDescent="0.3">
      <c r="A197" s="780"/>
      <c r="B197" s="783"/>
      <c r="C197" s="784" t="s">
        <v>158</v>
      </c>
      <c r="D197" s="85" t="s">
        <v>1031</v>
      </c>
      <c r="E197" s="515"/>
      <c r="F197" s="86"/>
    </row>
    <row r="198" spans="1:6" ht="15" thickBot="1" x14ac:dyDescent="0.35">
      <c r="A198" s="780"/>
      <c r="B198" s="783"/>
      <c r="C198" s="786"/>
      <c r="D198" s="137" t="s">
        <v>1032</v>
      </c>
      <c r="E198" s="519"/>
      <c r="F198" s="520"/>
    </row>
    <row r="199" spans="1:6" ht="14.4" customHeight="1" x14ac:dyDescent="0.3">
      <c r="A199" s="780"/>
      <c r="B199" s="783"/>
      <c r="C199" s="788" t="s">
        <v>1040</v>
      </c>
      <c r="D199" s="140" t="s">
        <v>1041</v>
      </c>
      <c r="E199" s="512" t="s">
        <v>29</v>
      </c>
      <c r="F199" s="510"/>
    </row>
    <row r="200" spans="1:6" ht="15" customHeight="1" thickBot="1" x14ac:dyDescent="0.35">
      <c r="A200" s="780"/>
      <c r="B200" s="783"/>
      <c r="C200" s="786"/>
      <c r="D200" s="136" t="s">
        <v>1033</v>
      </c>
      <c r="E200" s="149"/>
      <c r="F200" s="91"/>
    </row>
    <row r="201" spans="1:6" ht="16.2" thickBot="1" x14ac:dyDescent="0.35">
      <c r="A201" s="781"/>
      <c r="B201" s="93" t="s">
        <v>1008</v>
      </c>
      <c r="C201" s="92"/>
      <c r="D201" s="92"/>
      <c r="E201" s="92"/>
      <c r="F201" s="96">
        <f>SUM(F187:F200)</f>
        <v>0.3</v>
      </c>
    </row>
    <row r="204" spans="1:6" x14ac:dyDescent="0.3">
      <c r="A204" s="819" t="s">
        <v>1010</v>
      </c>
      <c r="B204" s="819"/>
      <c r="C204" s="819"/>
      <c r="D204" s="819"/>
      <c r="E204" s="819"/>
      <c r="F204" s="819"/>
    </row>
    <row r="205" spans="1:6" ht="15" thickBot="1" x14ac:dyDescent="0.35"/>
    <row r="206" spans="1:6" ht="16.2" thickBot="1" x14ac:dyDescent="0.35">
      <c r="A206" s="98" t="s">
        <v>146</v>
      </c>
      <c r="B206" s="776" t="s">
        <v>152</v>
      </c>
      <c r="C206" s="777"/>
      <c r="D206" s="777"/>
      <c r="E206" s="777"/>
      <c r="F206" s="144" t="s">
        <v>153</v>
      </c>
    </row>
    <row r="207" spans="1:6" ht="15.6" x14ac:dyDescent="0.3">
      <c r="A207" s="779" t="str">
        <f>'MAPA RIESGOS US'!F22</f>
        <v xml:space="preserve">Posibilidad de perdida económica y reputacional por la devolución de recursos de inversión asignados a la entidad, debido a la no ejecución de los proyectos de inversión o fallas en la formulación en sus diferentes etapas o Incumplimiento de metas estratégicas y sectoriales. 
</v>
      </c>
      <c r="B207" s="782" t="str">
        <f>'MAPA RIESGOS US'!O22</f>
        <v>Verificar el estado de actualización de los planes, programas y proyectos en las plataformas dispuestas por el DNP y alertar sobre acciones a ejecutar por parte de los formuladores.</v>
      </c>
      <c r="C207" s="784" t="s">
        <v>154</v>
      </c>
      <c r="D207" s="85" t="s">
        <v>156</v>
      </c>
      <c r="E207" s="513"/>
      <c r="F207" s="507" t="str">
        <f>IF(E207="X",25%,"")</f>
        <v/>
      </c>
    </row>
    <row r="208" spans="1:6" x14ac:dyDescent="0.3">
      <c r="A208" s="780"/>
      <c r="B208" s="783"/>
      <c r="C208" s="785"/>
      <c r="D208" s="84" t="s">
        <v>16</v>
      </c>
      <c r="E208" s="148" t="s">
        <v>29</v>
      </c>
      <c r="F208" s="503">
        <f>IF(E208="X",15%,"")</f>
        <v>0.15</v>
      </c>
    </row>
    <row r="209" spans="1:6" ht="16.2" thickBot="1" x14ac:dyDescent="0.35">
      <c r="A209" s="780"/>
      <c r="B209" s="783"/>
      <c r="C209" s="786"/>
      <c r="D209" s="137" t="s">
        <v>17</v>
      </c>
      <c r="E209" s="514"/>
      <c r="F209" s="508" t="str">
        <f>IF(E209="X",105%,"")</f>
        <v/>
      </c>
    </row>
    <row r="210" spans="1:6" ht="27.6" x14ac:dyDescent="0.3">
      <c r="A210" s="780"/>
      <c r="B210" s="783"/>
      <c r="C210" s="815" t="s">
        <v>155</v>
      </c>
      <c r="D210" s="140" t="s">
        <v>157</v>
      </c>
      <c r="E210" s="512"/>
      <c r="F210" s="506" t="str">
        <f>IF(E210="X",25%,"")</f>
        <v/>
      </c>
    </row>
    <row r="211" spans="1:6" ht="16.2" thickBot="1" x14ac:dyDescent="0.35">
      <c r="A211" s="780"/>
      <c r="B211" s="783"/>
      <c r="C211" s="816"/>
      <c r="D211" s="89" t="s">
        <v>10</v>
      </c>
      <c r="E211" s="524" t="s">
        <v>29</v>
      </c>
      <c r="F211" s="525">
        <f>IF(E211="X",15%,"")</f>
        <v>0.15</v>
      </c>
    </row>
    <row r="212" spans="1:6" ht="14.4" customHeight="1" x14ac:dyDescent="0.3">
      <c r="A212" s="780"/>
      <c r="B212" s="783"/>
      <c r="C212" s="784" t="s">
        <v>19</v>
      </c>
      <c r="D212" s="85" t="s">
        <v>1035</v>
      </c>
      <c r="E212" s="515" t="s">
        <v>29</v>
      </c>
      <c r="F212" s="86"/>
    </row>
    <row r="213" spans="1:6" ht="14.4" customHeight="1" x14ac:dyDescent="0.3">
      <c r="A213" s="780"/>
      <c r="B213" s="783"/>
      <c r="C213" s="785"/>
      <c r="D213" s="84" t="s">
        <v>1038</v>
      </c>
      <c r="E213" s="148"/>
      <c r="F213" s="79"/>
    </row>
    <row r="214" spans="1:6" ht="25.2" customHeight="1" thickBot="1" x14ac:dyDescent="0.35">
      <c r="A214" s="780"/>
      <c r="B214" s="783"/>
      <c r="C214" s="786"/>
      <c r="D214" s="137" t="s">
        <v>1036</v>
      </c>
      <c r="E214" s="519"/>
      <c r="F214" s="520"/>
    </row>
    <row r="215" spans="1:6" ht="25.95" customHeight="1" x14ac:dyDescent="0.3">
      <c r="A215" s="780"/>
      <c r="B215" s="783"/>
      <c r="C215" s="784" t="s">
        <v>22</v>
      </c>
      <c r="D215" s="85" t="s">
        <v>1039</v>
      </c>
      <c r="E215" s="515" t="s">
        <v>29</v>
      </c>
      <c r="F215" s="86"/>
    </row>
    <row r="216" spans="1:6" ht="14.4" customHeight="1" thickBot="1" x14ac:dyDescent="0.35">
      <c r="A216" s="780"/>
      <c r="B216" s="783"/>
      <c r="C216" s="786"/>
      <c r="D216" s="137" t="s">
        <v>1043</v>
      </c>
      <c r="E216" s="519"/>
      <c r="F216" s="520"/>
    </row>
    <row r="217" spans="1:6" x14ac:dyDescent="0.3">
      <c r="A217" s="780"/>
      <c r="B217" s="783"/>
      <c r="C217" s="784" t="s">
        <v>158</v>
      </c>
      <c r="D217" s="85" t="s">
        <v>1031</v>
      </c>
      <c r="E217" s="515"/>
      <c r="F217" s="86"/>
    </row>
    <row r="218" spans="1:6" ht="15" thickBot="1" x14ac:dyDescent="0.35">
      <c r="A218" s="780"/>
      <c r="B218" s="783"/>
      <c r="C218" s="786"/>
      <c r="D218" s="137" t="s">
        <v>1032</v>
      </c>
      <c r="E218" s="519"/>
      <c r="F218" s="520"/>
    </row>
    <row r="219" spans="1:6" ht="14.4" customHeight="1" x14ac:dyDescent="0.3">
      <c r="A219" s="780"/>
      <c r="B219" s="783"/>
      <c r="C219" s="784" t="s">
        <v>1040</v>
      </c>
      <c r="D219" s="85" t="s">
        <v>1041</v>
      </c>
      <c r="E219" s="515" t="s">
        <v>29</v>
      </c>
      <c r="F219" s="86"/>
    </row>
    <row r="220" spans="1:6" ht="15" customHeight="1" thickBot="1" x14ac:dyDescent="0.35">
      <c r="A220" s="780"/>
      <c r="B220" s="783"/>
      <c r="C220" s="786"/>
      <c r="D220" s="136" t="s">
        <v>1033</v>
      </c>
      <c r="E220" s="519"/>
      <c r="F220" s="520"/>
    </row>
    <row r="221" spans="1:6" ht="16.2" thickBot="1" x14ac:dyDescent="0.35">
      <c r="A221" s="781"/>
      <c r="B221" s="93" t="s">
        <v>1011</v>
      </c>
      <c r="C221" s="92"/>
      <c r="D221" s="92"/>
      <c r="E221" s="92"/>
      <c r="F221" s="96">
        <f>SUM(F207:F220)</f>
        <v>0.3</v>
      </c>
    </row>
    <row r="222" spans="1:6" ht="15" thickBot="1" x14ac:dyDescent="0.35"/>
    <row r="223" spans="1:6" ht="16.2" thickBot="1" x14ac:dyDescent="0.35">
      <c r="A223" s="98" t="s">
        <v>146</v>
      </c>
      <c r="B223" s="776" t="s">
        <v>152</v>
      </c>
      <c r="C223" s="777"/>
      <c r="D223" s="777"/>
      <c r="E223" s="777"/>
      <c r="F223" s="144" t="s">
        <v>153</v>
      </c>
    </row>
    <row r="224" spans="1:6" ht="15.6" x14ac:dyDescent="0.3">
      <c r="A224" s="779" t="str">
        <f>'MAPA RIESGOS US'!F22</f>
        <v xml:space="preserve">Posibilidad de perdida económica y reputacional por la devolución de recursos de inversión asignados a la entidad, debido a la no ejecución de los proyectos de inversión o fallas en la formulación en sus diferentes etapas o Incumplimiento de metas estratégicas y sectoriales. 
</v>
      </c>
      <c r="B224" s="782" t="str">
        <f>'MAPA RIESGOS US'!O23</f>
        <v>Realizar seguimiento a la ejecución de los proyectos de inversión, estableciéndose el grado de avance físico, financiero y de gestión, realizar informes mensuales de ejecución presupuestal.</v>
      </c>
      <c r="C224" s="815" t="s">
        <v>154</v>
      </c>
      <c r="D224" s="140" t="s">
        <v>156</v>
      </c>
      <c r="E224" s="145"/>
      <c r="F224" s="507" t="str">
        <f>IF(E224="X",25%,"")</f>
        <v/>
      </c>
    </row>
    <row r="225" spans="1:6" x14ac:dyDescent="0.3">
      <c r="A225" s="780"/>
      <c r="B225" s="783"/>
      <c r="C225" s="818"/>
      <c r="D225" s="84" t="s">
        <v>16</v>
      </c>
      <c r="E225" s="148" t="s">
        <v>29</v>
      </c>
      <c r="F225" s="503">
        <f>IF(E225="X",15%,"")</f>
        <v>0.15</v>
      </c>
    </row>
    <row r="226" spans="1:6" ht="16.2" thickBot="1" x14ac:dyDescent="0.35">
      <c r="A226" s="780"/>
      <c r="B226" s="783"/>
      <c r="C226" s="818"/>
      <c r="D226" s="84" t="s">
        <v>17</v>
      </c>
      <c r="E226" s="134"/>
      <c r="F226" s="508" t="str">
        <f>IF(E226="X",105%,"")</f>
        <v/>
      </c>
    </row>
    <row r="227" spans="1:6" ht="27.6" x14ac:dyDescent="0.3">
      <c r="A227" s="780"/>
      <c r="B227" s="783"/>
      <c r="C227" s="818" t="s">
        <v>155</v>
      </c>
      <c r="D227" s="84" t="s">
        <v>157</v>
      </c>
      <c r="E227" s="148"/>
      <c r="F227" s="506" t="str">
        <f>IF(E227="X",25%,"")</f>
        <v/>
      </c>
    </row>
    <row r="228" spans="1:6" ht="16.2" thickBot="1" x14ac:dyDescent="0.35">
      <c r="A228" s="780"/>
      <c r="B228" s="783"/>
      <c r="C228" s="816"/>
      <c r="D228" s="89" t="s">
        <v>10</v>
      </c>
      <c r="E228" s="524" t="s">
        <v>29</v>
      </c>
      <c r="F228" s="525">
        <f>IF(E228="X",15%,"")</f>
        <v>0.15</v>
      </c>
    </row>
    <row r="229" spans="1:6" ht="14.4" customHeight="1" x14ac:dyDescent="0.3">
      <c r="A229" s="780"/>
      <c r="B229" s="783"/>
      <c r="C229" s="784" t="s">
        <v>19</v>
      </c>
      <c r="D229" s="85" t="s">
        <v>1035</v>
      </c>
      <c r="E229" s="515" t="s">
        <v>29</v>
      </c>
      <c r="F229" s="86"/>
    </row>
    <row r="230" spans="1:6" ht="14.4" customHeight="1" x14ac:dyDescent="0.3">
      <c r="A230" s="780"/>
      <c r="B230" s="783"/>
      <c r="C230" s="785"/>
      <c r="D230" s="84" t="s">
        <v>1038</v>
      </c>
      <c r="E230" s="148"/>
      <c r="F230" s="79"/>
    </row>
    <row r="231" spans="1:6" ht="14.4" customHeight="1" thickBot="1" x14ac:dyDescent="0.35">
      <c r="A231" s="780"/>
      <c r="B231" s="783"/>
      <c r="C231" s="786"/>
      <c r="D231" s="137" t="s">
        <v>1036</v>
      </c>
      <c r="E231" s="519"/>
      <c r="F231" s="520"/>
    </row>
    <row r="232" spans="1:6" ht="27" customHeight="1" x14ac:dyDescent="0.3">
      <c r="A232" s="780"/>
      <c r="B232" s="783"/>
      <c r="C232" s="784" t="s">
        <v>22</v>
      </c>
      <c r="D232" s="85" t="s">
        <v>1039</v>
      </c>
      <c r="E232" s="515" t="s">
        <v>29</v>
      </c>
      <c r="F232" s="86"/>
    </row>
    <row r="233" spans="1:6" ht="14.4" customHeight="1" thickBot="1" x14ac:dyDescent="0.35">
      <c r="A233" s="780"/>
      <c r="B233" s="783"/>
      <c r="C233" s="786"/>
      <c r="D233" s="137" t="s">
        <v>1043</v>
      </c>
      <c r="E233" s="519"/>
      <c r="F233" s="520"/>
    </row>
    <row r="234" spans="1:6" x14ac:dyDescent="0.3">
      <c r="A234" s="780"/>
      <c r="B234" s="783"/>
      <c r="C234" s="784" t="s">
        <v>158</v>
      </c>
      <c r="D234" s="85" t="s">
        <v>1031</v>
      </c>
      <c r="E234" s="515"/>
      <c r="F234" s="86"/>
    </row>
    <row r="235" spans="1:6" ht="15" thickBot="1" x14ac:dyDescent="0.35">
      <c r="A235" s="780"/>
      <c r="B235" s="783"/>
      <c r="C235" s="786"/>
      <c r="D235" s="137" t="s">
        <v>1032</v>
      </c>
      <c r="E235" s="519"/>
      <c r="F235" s="520"/>
    </row>
    <row r="236" spans="1:6" ht="14.4" customHeight="1" x14ac:dyDescent="0.3">
      <c r="A236" s="780"/>
      <c r="B236" s="783"/>
      <c r="C236" s="788" t="s">
        <v>1040</v>
      </c>
      <c r="D236" s="140" t="s">
        <v>1041</v>
      </c>
      <c r="E236" s="512" t="s">
        <v>29</v>
      </c>
      <c r="F236" s="510"/>
    </row>
    <row r="237" spans="1:6" ht="15" customHeight="1" thickBot="1" x14ac:dyDescent="0.35">
      <c r="A237" s="780"/>
      <c r="B237" s="783"/>
      <c r="C237" s="786"/>
      <c r="D237" s="136" t="s">
        <v>1033</v>
      </c>
      <c r="E237" s="149"/>
      <c r="F237" s="91"/>
    </row>
    <row r="238" spans="1:6" ht="16.2" thickBot="1" x14ac:dyDescent="0.35">
      <c r="A238" s="781"/>
      <c r="B238" s="93" t="s">
        <v>1012</v>
      </c>
      <c r="C238" s="92"/>
      <c r="D238" s="92"/>
      <c r="E238" s="92"/>
      <c r="F238" s="96">
        <f>SUM(F224:F237)</f>
        <v>0.3</v>
      </c>
    </row>
    <row r="239" spans="1:6" ht="15" thickBot="1" x14ac:dyDescent="0.35"/>
    <row r="240" spans="1:6" ht="16.2" thickBot="1" x14ac:dyDescent="0.35">
      <c r="A240" s="98" t="s">
        <v>146</v>
      </c>
      <c r="B240" s="776" t="s">
        <v>152</v>
      </c>
      <c r="C240" s="777"/>
      <c r="D240" s="777"/>
      <c r="E240" s="777"/>
      <c r="F240" s="144" t="s">
        <v>153</v>
      </c>
    </row>
    <row r="241" spans="1:6" ht="15.6" x14ac:dyDescent="0.3">
      <c r="A241" s="779" t="str">
        <f>'MAPA RIESGOS US'!F22</f>
        <v xml:space="preserve">Posibilidad de perdida económica y reputacional por la devolución de recursos de inversión asignados a la entidad, debido a la no ejecución de los proyectos de inversión o fallas en la formulación en sus diferentes etapas o Incumplimiento de metas estratégicas y sectoriales. 
</v>
      </c>
      <c r="B241" s="782" t="str">
        <f>'MAPA RIESGOS US'!O24</f>
        <v>Realizar jornadas de capacitación a los formuladores y encargados del seguimiento de proyectos de inversión, socializacion de los lineamientos del DNP, aprender mejores practivas para el registro de avance físico, financiero y de gestión, realizacion de informes y ejecución presupuestal.</v>
      </c>
      <c r="C241" s="784" t="s">
        <v>154</v>
      </c>
      <c r="D241" s="85" t="s">
        <v>156</v>
      </c>
      <c r="E241" s="513"/>
      <c r="F241" s="507" t="str">
        <f>IF(E241="X",25%,"")</f>
        <v/>
      </c>
    </row>
    <row r="242" spans="1:6" x14ac:dyDescent="0.3">
      <c r="A242" s="780"/>
      <c r="B242" s="783"/>
      <c r="C242" s="785"/>
      <c r="D242" s="84" t="s">
        <v>16</v>
      </c>
      <c r="E242" s="148" t="s">
        <v>29</v>
      </c>
      <c r="F242" s="503">
        <f>IF(E242="X",15%,"")</f>
        <v>0.15</v>
      </c>
    </row>
    <row r="243" spans="1:6" ht="16.2" thickBot="1" x14ac:dyDescent="0.35">
      <c r="A243" s="780"/>
      <c r="B243" s="783"/>
      <c r="C243" s="786"/>
      <c r="D243" s="137" t="s">
        <v>17</v>
      </c>
      <c r="E243" s="514"/>
      <c r="F243" s="508" t="str">
        <f>IF(E243="X",105%,"")</f>
        <v/>
      </c>
    </row>
    <row r="244" spans="1:6" ht="27.6" x14ac:dyDescent="0.3">
      <c r="A244" s="780"/>
      <c r="B244" s="783"/>
      <c r="C244" s="815" t="s">
        <v>155</v>
      </c>
      <c r="D244" s="140" t="s">
        <v>157</v>
      </c>
      <c r="E244" s="512"/>
      <c r="F244" s="506" t="str">
        <f>IF(E244="X",25%,"")</f>
        <v/>
      </c>
    </row>
    <row r="245" spans="1:6" ht="16.2" thickBot="1" x14ac:dyDescent="0.35">
      <c r="A245" s="780"/>
      <c r="B245" s="783"/>
      <c r="C245" s="816"/>
      <c r="D245" s="89" t="s">
        <v>10</v>
      </c>
      <c r="E245" s="524" t="s">
        <v>29</v>
      </c>
      <c r="F245" s="525">
        <f>IF(E245="X",15%,"")</f>
        <v>0.15</v>
      </c>
    </row>
    <row r="246" spans="1:6" ht="14.4" customHeight="1" x14ac:dyDescent="0.3">
      <c r="A246" s="780"/>
      <c r="B246" s="783"/>
      <c r="C246" s="784" t="s">
        <v>19</v>
      </c>
      <c r="D246" s="85" t="s">
        <v>1035</v>
      </c>
      <c r="E246" s="515" t="s">
        <v>29</v>
      </c>
      <c r="F246" s="86"/>
    </row>
    <row r="247" spans="1:6" ht="14.4" customHeight="1" x14ac:dyDescent="0.3">
      <c r="A247" s="780"/>
      <c r="B247" s="783"/>
      <c r="C247" s="785"/>
      <c r="D247" s="84" t="s">
        <v>1038</v>
      </c>
      <c r="E247" s="148"/>
      <c r="F247" s="79"/>
    </row>
    <row r="248" spans="1:6" ht="14.4" customHeight="1" thickBot="1" x14ac:dyDescent="0.35">
      <c r="A248" s="780"/>
      <c r="B248" s="783"/>
      <c r="C248" s="786"/>
      <c r="D248" s="137" t="s">
        <v>1036</v>
      </c>
      <c r="E248" s="519"/>
      <c r="F248" s="520"/>
    </row>
    <row r="249" spans="1:6" ht="23.4" customHeight="1" x14ac:dyDescent="0.3">
      <c r="A249" s="780"/>
      <c r="B249" s="783"/>
      <c r="C249" s="784" t="s">
        <v>22</v>
      </c>
      <c r="D249" s="85" t="s">
        <v>1039</v>
      </c>
      <c r="E249" s="515" t="s">
        <v>29</v>
      </c>
      <c r="F249" s="86"/>
    </row>
    <row r="250" spans="1:6" ht="19.95" customHeight="1" thickBot="1" x14ac:dyDescent="0.35">
      <c r="A250" s="780"/>
      <c r="B250" s="783"/>
      <c r="C250" s="786"/>
      <c r="D250" s="137" t="s">
        <v>1043</v>
      </c>
      <c r="E250" s="519"/>
      <c r="F250" s="520"/>
    </row>
    <row r="251" spans="1:6" x14ac:dyDescent="0.3">
      <c r="A251" s="780"/>
      <c r="B251" s="783"/>
      <c r="C251" s="784" t="s">
        <v>158</v>
      </c>
      <c r="D251" s="85" t="s">
        <v>1031</v>
      </c>
      <c r="E251" s="515"/>
      <c r="F251" s="86"/>
    </row>
    <row r="252" spans="1:6" ht="15" thickBot="1" x14ac:dyDescent="0.35">
      <c r="A252" s="780"/>
      <c r="B252" s="783"/>
      <c r="C252" s="786"/>
      <c r="D252" s="137" t="s">
        <v>1032</v>
      </c>
      <c r="E252" s="519"/>
      <c r="F252" s="520"/>
    </row>
    <row r="253" spans="1:6" ht="14.4" customHeight="1" x14ac:dyDescent="0.3">
      <c r="A253" s="780"/>
      <c r="B253" s="783"/>
      <c r="C253" s="788" t="s">
        <v>1040</v>
      </c>
      <c r="D253" s="140" t="s">
        <v>1041</v>
      </c>
      <c r="E253" s="512" t="s">
        <v>29</v>
      </c>
      <c r="F253" s="510"/>
    </row>
    <row r="254" spans="1:6" ht="15" customHeight="1" thickBot="1" x14ac:dyDescent="0.35">
      <c r="A254" s="780"/>
      <c r="B254" s="783"/>
      <c r="C254" s="786"/>
      <c r="D254" s="136" t="s">
        <v>1033</v>
      </c>
      <c r="E254" s="149"/>
      <c r="F254" s="91"/>
    </row>
    <row r="255" spans="1:6" ht="16.2" thickBot="1" x14ac:dyDescent="0.35">
      <c r="A255" s="781"/>
      <c r="B255" s="93" t="s">
        <v>1013</v>
      </c>
      <c r="C255" s="92"/>
      <c r="D255" s="92"/>
      <c r="E255" s="92"/>
      <c r="F255" s="96">
        <f>SUM(F241:F254)</f>
        <v>0.3</v>
      </c>
    </row>
    <row r="257" spans="1:6" ht="15" thickBot="1" x14ac:dyDescent="0.35"/>
    <row r="258" spans="1:6" ht="16.2" thickBot="1" x14ac:dyDescent="0.35">
      <c r="A258" s="98" t="s">
        <v>146</v>
      </c>
      <c r="B258" s="776" t="s">
        <v>152</v>
      </c>
      <c r="C258" s="777"/>
      <c r="D258" s="777"/>
      <c r="E258" s="777"/>
      <c r="F258" s="144" t="s">
        <v>153</v>
      </c>
    </row>
    <row r="259" spans="1:6" ht="15.6" x14ac:dyDescent="0.3">
      <c r="A259" s="779" t="str">
        <f>'MAPA RIESGOS US'!F25</f>
        <v xml:space="preserve">Posibilidad de perdida económica y reputacional por Desgaste operativo del Grupo de Planeación, debido a sobrecarga por acompañamiento y correcciones reiterativas ante fallas de las áreas responsables </v>
      </c>
      <c r="B259" s="782" t="str">
        <f>'MAPA RIESGOS US'!O25</f>
        <v>Redistribución de cargas; automatización de informes; priorizar análisis estratégico</v>
      </c>
      <c r="C259" s="815" t="s">
        <v>154</v>
      </c>
      <c r="D259" s="140" t="s">
        <v>156</v>
      </c>
      <c r="E259" s="145"/>
      <c r="F259" s="507" t="str">
        <f>IF(E259="X",25%,"")</f>
        <v/>
      </c>
    </row>
    <row r="260" spans="1:6" x14ac:dyDescent="0.3">
      <c r="A260" s="780"/>
      <c r="B260" s="783"/>
      <c r="C260" s="818"/>
      <c r="D260" s="84" t="s">
        <v>16</v>
      </c>
      <c r="E260" s="148" t="s">
        <v>29</v>
      </c>
      <c r="F260" s="503">
        <f>IF(E260="X",15%,"")</f>
        <v>0.15</v>
      </c>
    </row>
    <row r="261" spans="1:6" ht="16.2" thickBot="1" x14ac:dyDescent="0.35">
      <c r="A261" s="780"/>
      <c r="B261" s="783"/>
      <c r="C261" s="818"/>
      <c r="D261" s="84" t="s">
        <v>17</v>
      </c>
      <c r="E261" s="134"/>
      <c r="F261" s="508" t="str">
        <f>IF(E261="X",105%,"")</f>
        <v/>
      </c>
    </row>
    <row r="262" spans="1:6" ht="27.6" x14ac:dyDescent="0.3">
      <c r="A262" s="780"/>
      <c r="B262" s="783"/>
      <c r="C262" s="818" t="s">
        <v>155</v>
      </c>
      <c r="D262" s="84" t="s">
        <v>157</v>
      </c>
      <c r="E262" s="148"/>
      <c r="F262" s="506" t="str">
        <f>IF(E262="X",25%,"")</f>
        <v/>
      </c>
    </row>
    <row r="263" spans="1:6" ht="16.2" thickBot="1" x14ac:dyDescent="0.35">
      <c r="A263" s="780"/>
      <c r="B263" s="783"/>
      <c r="C263" s="816"/>
      <c r="D263" s="89" t="s">
        <v>10</v>
      </c>
      <c r="E263" s="524" t="s">
        <v>29</v>
      </c>
      <c r="F263" s="525">
        <f>IF(E263="X",15%,"")</f>
        <v>0.15</v>
      </c>
    </row>
    <row r="264" spans="1:6" ht="14.4" customHeight="1" x14ac:dyDescent="0.3">
      <c r="A264" s="780"/>
      <c r="B264" s="783"/>
      <c r="C264" s="784" t="s">
        <v>19</v>
      </c>
      <c r="D264" s="85" t="s">
        <v>1035</v>
      </c>
      <c r="E264" s="515" t="s">
        <v>29</v>
      </c>
      <c r="F264" s="86"/>
    </row>
    <row r="265" spans="1:6" ht="14.4" customHeight="1" x14ac:dyDescent="0.3">
      <c r="A265" s="780"/>
      <c r="B265" s="783"/>
      <c r="C265" s="785"/>
      <c r="D265" s="84" t="s">
        <v>1038</v>
      </c>
      <c r="E265" s="148"/>
      <c r="F265" s="79"/>
    </row>
    <row r="266" spans="1:6" ht="14.4" customHeight="1" thickBot="1" x14ac:dyDescent="0.35">
      <c r="A266" s="780"/>
      <c r="B266" s="783"/>
      <c r="C266" s="786"/>
      <c r="D266" s="137" t="s">
        <v>1036</v>
      </c>
      <c r="E266" s="519"/>
      <c r="F266" s="520"/>
    </row>
    <row r="267" spans="1:6" ht="26.4" customHeight="1" x14ac:dyDescent="0.3">
      <c r="A267" s="780"/>
      <c r="B267" s="783"/>
      <c r="C267" s="784" t="s">
        <v>22</v>
      </c>
      <c r="D267" s="85" t="s">
        <v>1039</v>
      </c>
      <c r="E267" s="515" t="s">
        <v>29</v>
      </c>
      <c r="F267" s="86"/>
    </row>
    <row r="268" spans="1:6" ht="14.4" customHeight="1" thickBot="1" x14ac:dyDescent="0.35">
      <c r="A268" s="780"/>
      <c r="B268" s="783"/>
      <c r="C268" s="786"/>
      <c r="D268" s="137" t="s">
        <v>1043</v>
      </c>
      <c r="E268" s="519"/>
      <c r="F268" s="520"/>
    </row>
    <row r="269" spans="1:6" x14ac:dyDescent="0.3">
      <c r="A269" s="780"/>
      <c r="B269" s="783"/>
      <c r="C269" s="784" t="s">
        <v>158</v>
      </c>
      <c r="D269" s="85" t="s">
        <v>1031</v>
      </c>
      <c r="E269" s="515"/>
      <c r="F269" s="86"/>
    </row>
    <row r="270" spans="1:6" ht="15" thickBot="1" x14ac:dyDescent="0.35">
      <c r="A270" s="780"/>
      <c r="B270" s="783"/>
      <c r="C270" s="786"/>
      <c r="D270" s="137" t="s">
        <v>1032</v>
      </c>
      <c r="E270" s="519"/>
      <c r="F270" s="520"/>
    </row>
    <row r="271" spans="1:6" ht="14.4" customHeight="1" x14ac:dyDescent="0.3">
      <c r="A271" s="780"/>
      <c r="B271" s="783"/>
      <c r="C271" s="788" t="s">
        <v>1040</v>
      </c>
      <c r="D271" s="140" t="s">
        <v>1041</v>
      </c>
      <c r="E271" s="512" t="s">
        <v>29</v>
      </c>
      <c r="F271" s="510"/>
    </row>
    <row r="272" spans="1:6" ht="15" customHeight="1" thickBot="1" x14ac:dyDescent="0.35">
      <c r="A272" s="780"/>
      <c r="B272" s="783"/>
      <c r="C272" s="786"/>
      <c r="D272" s="136" t="s">
        <v>1033</v>
      </c>
      <c r="E272" s="149"/>
      <c r="F272" s="91"/>
    </row>
    <row r="273" spans="1:6" ht="16.2" thickBot="1" x14ac:dyDescent="0.35">
      <c r="A273" s="781"/>
      <c r="B273" s="93" t="s">
        <v>201</v>
      </c>
      <c r="C273" s="92"/>
      <c r="D273" s="92"/>
      <c r="E273" s="92"/>
      <c r="F273" s="96">
        <f>SUM(F259:F272)</f>
        <v>0.3</v>
      </c>
    </row>
    <row r="275" spans="1:6" ht="15" thickBot="1" x14ac:dyDescent="0.35"/>
    <row r="276" spans="1:6" ht="16.2" thickBot="1" x14ac:dyDescent="0.35">
      <c r="A276" s="98" t="s">
        <v>146</v>
      </c>
      <c r="B276" s="776" t="s">
        <v>152</v>
      </c>
      <c r="C276" s="777"/>
      <c r="D276" s="777"/>
      <c r="E276" s="777"/>
      <c r="F276" s="144" t="s">
        <v>153</v>
      </c>
    </row>
    <row r="277" spans="1:6" ht="15.6" x14ac:dyDescent="0.3">
      <c r="A277" s="779" t="str">
        <f>'MAPA RIESGOS US'!F26</f>
        <v xml:space="preserve">Posibilidad de perdida económica y reputacional por Inconsistencias de los datos de los proyectos, debido a fallas en la consolidacion, carge y analisis de informacion sin validacion, subjetiva y no confiable sobre los proyectos de inversion por incompetencia de responsables de su aseguramiento </v>
      </c>
      <c r="B277" s="782" t="str">
        <f>'MAPA RIESGOS US'!O26</f>
        <v>Realizar verificación de las matrices diligenciadas vs. los resultados reales obtenidos.</v>
      </c>
      <c r="C277" s="815" t="s">
        <v>154</v>
      </c>
      <c r="D277" s="140" t="s">
        <v>156</v>
      </c>
      <c r="E277" s="145"/>
      <c r="F277" s="507" t="str">
        <f>IF(E277="X",25%,"")</f>
        <v/>
      </c>
    </row>
    <row r="278" spans="1:6" x14ac:dyDescent="0.3">
      <c r="A278" s="780"/>
      <c r="B278" s="783"/>
      <c r="C278" s="818"/>
      <c r="D278" s="84" t="s">
        <v>16</v>
      </c>
      <c r="E278" s="148" t="s">
        <v>29</v>
      </c>
      <c r="F278" s="503">
        <f>IF(E278="X",15%,"")</f>
        <v>0.15</v>
      </c>
    </row>
    <row r="279" spans="1:6" ht="16.2" thickBot="1" x14ac:dyDescent="0.35">
      <c r="A279" s="780"/>
      <c r="B279" s="783"/>
      <c r="C279" s="816"/>
      <c r="D279" s="89" t="s">
        <v>17</v>
      </c>
      <c r="E279" s="524"/>
      <c r="F279" s="525" t="str">
        <f>IF(E279="X",105%,"")</f>
        <v/>
      </c>
    </row>
    <row r="280" spans="1:6" ht="27.6" x14ac:dyDescent="0.3">
      <c r="A280" s="780"/>
      <c r="B280" s="783"/>
      <c r="C280" s="784" t="s">
        <v>155</v>
      </c>
      <c r="D280" s="85" t="s">
        <v>157</v>
      </c>
      <c r="E280" s="515"/>
      <c r="F280" s="507" t="str">
        <f>IF(E280="X",25%,"")</f>
        <v/>
      </c>
    </row>
    <row r="281" spans="1:6" ht="16.2" thickBot="1" x14ac:dyDescent="0.35">
      <c r="A281" s="780"/>
      <c r="B281" s="783"/>
      <c r="C281" s="786"/>
      <c r="D281" s="137" t="s">
        <v>10</v>
      </c>
      <c r="E281" s="514" t="s">
        <v>29</v>
      </c>
      <c r="F281" s="508">
        <f>IF(E281="X",15%,"")</f>
        <v>0.15</v>
      </c>
    </row>
    <row r="282" spans="1:6" ht="14.4" customHeight="1" x14ac:dyDescent="0.3">
      <c r="A282" s="780"/>
      <c r="B282" s="783"/>
      <c r="C282" s="784" t="s">
        <v>19</v>
      </c>
      <c r="D282" s="85" t="s">
        <v>1035</v>
      </c>
      <c r="E282" s="515" t="s">
        <v>29</v>
      </c>
      <c r="F282" s="86"/>
    </row>
    <row r="283" spans="1:6" ht="14.4" customHeight="1" x14ac:dyDescent="0.3">
      <c r="A283" s="780"/>
      <c r="B283" s="783"/>
      <c r="C283" s="785"/>
      <c r="D283" s="84" t="s">
        <v>1038</v>
      </c>
      <c r="E283" s="148"/>
      <c r="F283" s="79"/>
    </row>
    <row r="284" spans="1:6" ht="14.4" customHeight="1" thickBot="1" x14ac:dyDescent="0.35">
      <c r="A284" s="780"/>
      <c r="B284" s="783"/>
      <c r="C284" s="786"/>
      <c r="D284" s="137" t="s">
        <v>1036</v>
      </c>
      <c r="E284" s="519"/>
      <c r="F284" s="520"/>
    </row>
    <row r="285" spans="1:6" ht="23.4" customHeight="1" x14ac:dyDescent="0.3">
      <c r="A285" s="780"/>
      <c r="B285" s="783"/>
      <c r="C285" s="784" t="s">
        <v>22</v>
      </c>
      <c r="D285" s="85" t="s">
        <v>1039</v>
      </c>
      <c r="E285" s="515" t="s">
        <v>29</v>
      </c>
      <c r="F285" s="86"/>
    </row>
    <row r="286" spans="1:6" ht="14.4" customHeight="1" thickBot="1" x14ac:dyDescent="0.35">
      <c r="A286" s="780"/>
      <c r="B286" s="783"/>
      <c r="C286" s="786"/>
      <c r="D286" s="137" t="s">
        <v>1043</v>
      </c>
      <c r="E286" s="519"/>
      <c r="F286" s="520"/>
    </row>
    <row r="287" spans="1:6" x14ac:dyDescent="0.3">
      <c r="A287" s="780"/>
      <c r="B287" s="783"/>
      <c r="C287" s="784" t="s">
        <v>158</v>
      </c>
      <c r="D287" s="85" t="s">
        <v>1031</v>
      </c>
      <c r="E287" s="515"/>
      <c r="F287" s="86"/>
    </row>
    <row r="288" spans="1:6" ht="15" thickBot="1" x14ac:dyDescent="0.35">
      <c r="A288" s="780"/>
      <c r="B288" s="783"/>
      <c r="C288" s="786"/>
      <c r="D288" s="137" t="s">
        <v>1032</v>
      </c>
      <c r="E288" s="519"/>
      <c r="F288" s="520"/>
    </row>
    <row r="289" spans="1:6" ht="14.4" customHeight="1" x14ac:dyDescent="0.3">
      <c r="A289" s="780"/>
      <c r="B289" s="783"/>
      <c r="C289" s="788" t="s">
        <v>1040</v>
      </c>
      <c r="D289" s="140" t="s">
        <v>1041</v>
      </c>
      <c r="E289" s="512" t="s">
        <v>29</v>
      </c>
      <c r="F289" s="510"/>
    </row>
    <row r="290" spans="1:6" ht="15" customHeight="1" thickBot="1" x14ac:dyDescent="0.35">
      <c r="A290" s="780"/>
      <c r="B290" s="783"/>
      <c r="C290" s="786"/>
      <c r="D290" s="136" t="s">
        <v>1033</v>
      </c>
      <c r="E290" s="149"/>
      <c r="F290" s="91"/>
    </row>
    <row r="291" spans="1:6" ht="16.2" thickBot="1" x14ac:dyDescent="0.35">
      <c r="A291" s="781"/>
      <c r="B291" s="93" t="s">
        <v>202</v>
      </c>
      <c r="C291" s="92"/>
      <c r="D291" s="92"/>
      <c r="E291" s="92"/>
      <c r="F291" s="96">
        <f>SUM(F277:F290)</f>
        <v>0.3</v>
      </c>
    </row>
    <row r="294" spans="1:6" x14ac:dyDescent="0.3">
      <c r="A294" s="819" t="s">
        <v>1014</v>
      </c>
      <c r="B294" s="819"/>
      <c r="C294" s="819"/>
      <c r="D294" s="819"/>
      <c r="E294" s="819"/>
      <c r="F294" s="819"/>
    </row>
    <row r="295" spans="1:6" ht="15" thickBot="1" x14ac:dyDescent="0.35"/>
    <row r="296" spans="1:6" ht="16.2" thickBot="1" x14ac:dyDescent="0.35">
      <c r="A296" s="98" t="s">
        <v>146</v>
      </c>
      <c r="B296" s="776" t="s">
        <v>152</v>
      </c>
      <c r="C296" s="777"/>
      <c r="D296" s="777"/>
      <c r="E296" s="777"/>
      <c r="F296" s="144" t="s">
        <v>153</v>
      </c>
    </row>
    <row r="297" spans="1:6" ht="15.6" x14ac:dyDescent="0.3">
      <c r="A297" s="779" t="str">
        <f>'MAPA RIESGOS US'!F27</f>
        <v>Posibilidad de perdida reputacional y económica por ausencia de información que permita realizar el procesamiento y análisis de las operaciones estadísticas que permitan generar informes o reportes oportunos y adecuados para la toma de decisiones por parte de la Alta Dirección, debido a la falta criterios y de herramientas para recolección, validación y procesamiento de la información</v>
      </c>
      <c r="B297" s="782" t="str">
        <f>'MAPA RIESGOS US'!O27</f>
        <v>Diseñar y actualizar el Plan Estadístico Institucional, las fichas de cada operación estadística y las herramientas de recolección de información internas y externas</v>
      </c>
      <c r="C297" s="815" t="s">
        <v>154</v>
      </c>
      <c r="D297" s="140" t="s">
        <v>156</v>
      </c>
      <c r="E297" s="145"/>
      <c r="F297" s="507" t="str">
        <f>IF(E297="X",25%,"")</f>
        <v/>
      </c>
    </row>
    <row r="298" spans="1:6" x14ac:dyDescent="0.3">
      <c r="A298" s="780"/>
      <c r="B298" s="783"/>
      <c r="C298" s="818"/>
      <c r="D298" s="84" t="s">
        <v>16</v>
      </c>
      <c r="E298" s="148" t="s">
        <v>29</v>
      </c>
      <c r="F298" s="503">
        <f>IF(E298="X",15%,"")</f>
        <v>0.15</v>
      </c>
    </row>
    <row r="299" spans="1:6" ht="16.2" thickBot="1" x14ac:dyDescent="0.35">
      <c r="A299" s="780"/>
      <c r="B299" s="783"/>
      <c r="C299" s="818"/>
      <c r="D299" s="84" t="s">
        <v>17</v>
      </c>
      <c r="E299" s="134"/>
      <c r="F299" s="508" t="str">
        <f>IF(E299="X",105%,"")</f>
        <v/>
      </c>
    </row>
    <row r="300" spans="1:6" ht="27.6" x14ac:dyDescent="0.3">
      <c r="A300" s="780"/>
      <c r="B300" s="783"/>
      <c r="C300" s="818" t="s">
        <v>155</v>
      </c>
      <c r="D300" s="84" t="s">
        <v>157</v>
      </c>
      <c r="E300" s="148"/>
      <c r="F300" s="506" t="str">
        <f>IF(E300="X",25%,"")</f>
        <v/>
      </c>
    </row>
    <row r="301" spans="1:6" ht="16.2" thickBot="1" x14ac:dyDescent="0.35">
      <c r="A301" s="780"/>
      <c r="B301" s="783"/>
      <c r="C301" s="816"/>
      <c r="D301" s="89" t="s">
        <v>10</v>
      </c>
      <c r="E301" s="524" t="s">
        <v>29</v>
      </c>
      <c r="F301" s="525">
        <f>IF(E301="X",15%,"")</f>
        <v>0.15</v>
      </c>
    </row>
    <row r="302" spans="1:6" ht="14.4" customHeight="1" x14ac:dyDescent="0.3">
      <c r="A302" s="780"/>
      <c r="B302" s="783"/>
      <c r="C302" s="784" t="s">
        <v>19</v>
      </c>
      <c r="D302" s="85" t="s">
        <v>1035</v>
      </c>
      <c r="E302" s="515" t="s">
        <v>29</v>
      </c>
      <c r="F302" s="86"/>
    </row>
    <row r="303" spans="1:6" ht="14.4" customHeight="1" x14ac:dyDescent="0.3">
      <c r="A303" s="780"/>
      <c r="B303" s="783"/>
      <c r="C303" s="785"/>
      <c r="D303" s="84" t="s">
        <v>1038</v>
      </c>
      <c r="E303" s="148"/>
      <c r="F303" s="79"/>
    </row>
    <row r="304" spans="1:6" ht="14.4" customHeight="1" thickBot="1" x14ac:dyDescent="0.35">
      <c r="A304" s="780"/>
      <c r="B304" s="783"/>
      <c r="C304" s="786"/>
      <c r="D304" s="137" t="s">
        <v>1036</v>
      </c>
      <c r="E304" s="519"/>
      <c r="F304" s="520"/>
    </row>
    <row r="305" spans="1:6" ht="24.6" customHeight="1" x14ac:dyDescent="0.3">
      <c r="A305" s="780"/>
      <c r="B305" s="783"/>
      <c r="C305" s="788" t="s">
        <v>22</v>
      </c>
      <c r="D305" s="140" t="s">
        <v>1039</v>
      </c>
      <c r="E305" s="512" t="s">
        <v>29</v>
      </c>
      <c r="F305" s="510"/>
    </row>
    <row r="306" spans="1:6" ht="14.4" customHeight="1" thickBot="1" x14ac:dyDescent="0.35">
      <c r="A306" s="780"/>
      <c r="B306" s="783"/>
      <c r="C306" s="787"/>
      <c r="D306" s="89" t="s">
        <v>1043</v>
      </c>
      <c r="E306" s="149"/>
      <c r="F306" s="91"/>
    </row>
    <row r="307" spans="1:6" x14ac:dyDescent="0.3">
      <c r="A307" s="780"/>
      <c r="B307" s="783"/>
      <c r="C307" s="784" t="s">
        <v>158</v>
      </c>
      <c r="D307" s="85" t="s">
        <v>1031</v>
      </c>
      <c r="E307" s="515"/>
      <c r="F307" s="86"/>
    </row>
    <row r="308" spans="1:6" ht="15" thickBot="1" x14ac:dyDescent="0.35">
      <c r="A308" s="780"/>
      <c r="B308" s="783"/>
      <c r="C308" s="786"/>
      <c r="D308" s="137" t="s">
        <v>1032</v>
      </c>
      <c r="E308" s="519"/>
      <c r="F308" s="520"/>
    </row>
    <row r="309" spans="1:6" ht="14.4" customHeight="1" x14ac:dyDescent="0.3">
      <c r="A309" s="780"/>
      <c r="B309" s="783"/>
      <c r="C309" s="788" t="s">
        <v>1040</v>
      </c>
      <c r="D309" s="140" t="s">
        <v>1041</v>
      </c>
      <c r="E309" s="512" t="s">
        <v>29</v>
      </c>
      <c r="F309" s="510"/>
    </row>
    <row r="310" spans="1:6" ht="15" customHeight="1" thickBot="1" x14ac:dyDescent="0.35">
      <c r="A310" s="780"/>
      <c r="B310" s="783"/>
      <c r="C310" s="786"/>
      <c r="D310" s="136" t="s">
        <v>1033</v>
      </c>
      <c r="E310" s="149"/>
      <c r="F310" s="91"/>
    </row>
    <row r="311" spans="1:6" ht="16.2" thickBot="1" x14ac:dyDescent="0.35">
      <c r="A311" s="781"/>
      <c r="B311" s="93" t="s">
        <v>1011</v>
      </c>
      <c r="C311" s="92"/>
      <c r="D311" s="92"/>
      <c r="E311" s="92"/>
      <c r="F311" s="96">
        <f>SUM(F297:F310)</f>
        <v>0.3</v>
      </c>
    </row>
    <row r="313" spans="1:6" ht="15" thickBot="1" x14ac:dyDescent="0.35"/>
    <row r="314" spans="1:6" ht="16.2" thickBot="1" x14ac:dyDescent="0.35">
      <c r="A314" s="98" t="s">
        <v>146</v>
      </c>
      <c r="B314" s="776" t="s">
        <v>152</v>
      </c>
      <c r="C314" s="777"/>
      <c r="D314" s="777"/>
      <c r="E314" s="777"/>
      <c r="F314" s="144" t="s">
        <v>153</v>
      </c>
    </row>
    <row r="315" spans="1:6" ht="15.6" x14ac:dyDescent="0.3">
      <c r="A315" s="779" t="str">
        <f>'MAPA RIESGOS US'!F27</f>
        <v>Posibilidad de perdida reputacional y económica por ausencia de información que permita realizar el procesamiento y análisis de las operaciones estadísticas que permitan generar informes o reportes oportunos y adecuados para la toma de decisiones por parte de la Alta Dirección, debido a la falta criterios y de herramientas para recolección, validación y procesamiento de la información</v>
      </c>
      <c r="B315" s="782" t="str">
        <f>'MAPA RIESGOS US'!O28</f>
        <v>Verificar consistencia de la información para su procesamiento.</v>
      </c>
      <c r="C315" s="815" t="s">
        <v>154</v>
      </c>
      <c r="D315" s="140" t="s">
        <v>156</v>
      </c>
      <c r="E315" s="145"/>
      <c r="F315" s="507" t="str">
        <f>IF(E315="X",25%,"")</f>
        <v/>
      </c>
    </row>
    <row r="316" spans="1:6" x14ac:dyDescent="0.3">
      <c r="A316" s="780"/>
      <c r="B316" s="783"/>
      <c r="C316" s="818"/>
      <c r="D316" s="84" t="s">
        <v>16</v>
      </c>
      <c r="E316" s="148" t="s">
        <v>29</v>
      </c>
      <c r="F316" s="503">
        <f>IF(E316="X",15%,"")</f>
        <v>0.15</v>
      </c>
    </row>
    <row r="317" spans="1:6" ht="16.2" thickBot="1" x14ac:dyDescent="0.35">
      <c r="A317" s="780"/>
      <c r="B317" s="783"/>
      <c r="C317" s="818"/>
      <c r="D317" s="84" t="s">
        <v>17</v>
      </c>
      <c r="E317" s="134"/>
      <c r="F317" s="508" t="str">
        <f>IF(E317="X",105%,"")</f>
        <v/>
      </c>
    </row>
    <row r="318" spans="1:6" ht="27.6" x14ac:dyDescent="0.3">
      <c r="A318" s="780"/>
      <c r="B318" s="783"/>
      <c r="C318" s="818" t="s">
        <v>155</v>
      </c>
      <c r="D318" s="84" t="s">
        <v>157</v>
      </c>
      <c r="E318" s="148"/>
      <c r="F318" s="506" t="str">
        <f>IF(E318="X",25%,"")</f>
        <v/>
      </c>
    </row>
    <row r="319" spans="1:6" ht="16.2" thickBot="1" x14ac:dyDescent="0.35">
      <c r="A319" s="780"/>
      <c r="B319" s="783"/>
      <c r="C319" s="816"/>
      <c r="D319" s="89" t="s">
        <v>10</v>
      </c>
      <c r="E319" s="524" t="s">
        <v>29</v>
      </c>
      <c r="F319" s="525">
        <f>IF(E319="X",15%,"")</f>
        <v>0.15</v>
      </c>
    </row>
    <row r="320" spans="1:6" ht="14.4" customHeight="1" x14ac:dyDescent="0.3">
      <c r="A320" s="780"/>
      <c r="B320" s="783"/>
      <c r="C320" s="784" t="s">
        <v>19</v>
      </c>
      <c r="D320" s="85" t="s">
        <v>1035</v>
      </c>
      <c r="E320" s="515" t="s">
        <v>29</v>
      </c>
      <c r="F320" s="86"/>
    </row>
    <row r="321" spans="1:6" ht="14.4" customHeight="1" x14ac:dyDescent="0.3">
      <c r="A321" s="780"/>
      <c r="B321" s="783"/>
      <c r="C321" s="785"/>
      <c r="D321" s="84" t="s">
        <v>1038</v>
      </c>
      <c r="E321" s="148"/>
      <c r="F321" s="79"/>
    </row>
    <row r="322" spans="1:6" ht="23.4" customHeight="1" thickBot="1" x14ac:dyDescent="0.35">
      <c r="A322" s="780"/>
      <c r="B322" s="783"/>
      <c r="C322" s="786"/>
      <c r="D322" s="137" t="s">
        <v>1036</v>
      </c>
      <c r="E322" s="519"/>
      <c r="F322" s="520"/>
    </row>
    <row r="323" spans="1:6" ht="25.2" customHeight="1" x14ac:dyDescent="0.3">
      <c r="A323" s="780"/>
      <c r="B323" s="783"/>
      <c r="C323" s="788" t="s">
        <v>22</v>
      </c>
      <c r="D323" s="140" t="s">
        <v>1039</v>
      </c>
      <c r="E323" s="512" t="s">
        <v>29</v>
      </c>
      <c r="F323" s="510"/>
    </row>
    <row r="324" spans="1:6" ht="20.399999999999999" customHeight="1" thickBot="1" x14ac:dyDescent="0.35">
      <c r="A324" s="780"/>
      <c r="B324" s="783"/>
      <c r="C324" s="787"/>
      <c r="D324" s="89" t="s">
        <v>1043</v>
      </c>
      <c r="E324" s="149"/>
      <c r="F324" s="91"/>
    </row>
    <row r="325" spans="1:6" x14ac:dyDescent="0.3">
      <c r="A325" s="780"/>
      <c r="B325" s="783"/>
      <c r="C325" s="784" t="s">
        <v>158</v>
      </c>
      <c r="D325" s="85" t="s">
        <v>1031</v>
      </c>
      <c r="E325" s="515"/>
      <c r="F325" s="86"/>
    </row>
    <row r="326" spans="1:6" ht="15" thickBot="1" x14ac:dyDescent="0.35">
      <c r="A326" s="780"/>
      <c r="B326" s="783"/>
      <c r="C326" s="786"/>
      <c r="D326" s="137" t="s">
        <v>1032</v>
      </c>
      <c r="E326" s="519"/>
      <c r="F326" s="520"/>
    </row>
    <row r="327" spans="1:6" ht="14.4" customHeight="1" x14ac:dyDescent="0.3">
      <c r="A327" s="780"/>
      <c r="B327" s="783"/>
      <c r="C327" s="788" t="s">
        <v>1040</v>
      </c>
      <c r="D327" s="140" t="s">
        <v>1041</v>
      </c>
      <c r="E327" s="512" t="s">
        <v>29</v>
      </c>
      <c r="F327" s="510"/>
    </row>
    <row r="328" spans="1:6" ht="15" customHeight="1" thickBot="1" x14ac:dyDescent="0.35">
      <c r="A328" s="780"/>
      <c r="B328" s="783"/>
      <c r="C328" s="786"/>
      <c r="D328" s="136" t="s">
        <v>1033</v>
      </c>
      <c r="E328" s="149"/>
      <c r="F328" s="91"/>
    </row>
    <row r="329" spans="1:6" ht="16.2" thickBot="1" x14ac:dyDescent="0.35">
      <c r="A329" s="781"/>
      <c r="B329" s="93" t="s">
        <v>1012</v>
      </c>
      <c r="C329" s="92"/>
      <c r="D329" s="92"/>
      <c r="E329" s="92"/>
      <c r="F329" s="96">
        <f>SUM(F315:F328)</f>
        <v>0.3</v>
      </c>
    </row>
    <row r="331" spans="1:6" ht="15" thickBot="1" x14ac:dyDescent="0.35"/>
    <row r="332" spans="1:6" ht="16.2" thickBot="1" x14ac:dyDescent="0.35">
      <c r="A332" s="98" t="s">
        <v>146</v>
      </c>
      <c r="B332" s="776" t="s">
        <v>152</v>
      </c>
      <c r="C332" s="777"/>
      <c r="D332" s="777"/>
      <c r="E332" s="777"/>
      <c r="F332" s="144" t="s">
        <v>153</v>
      </c>
    </row>
    <row r="333" spans="1:6" ht="15.6" x14ac:dyDescent="0.3">
      <c r="A333" s="779" t="str">
        <f>'MAPA RIESGOS US'!F29</f>
        <v>Posibilidad de perdida reputacional y económica, por manipulación de las bases de datos de operaciones estadísticas, debido a la utilización indebida de información privilegiada para satisfacer un interés particular o favorecimiento de un tercero.</v>
      </c>
      <c r="B333" s="782" t="str">
        <f>'MAPA RIESGOS US'!O29</f>
        <v>Restringir acceso a la información y a las bases de datos de operaciones estadísticas a personal no autorizado.</v>
      </c>
      <c r="C333" s="784" t="s">
        <v>154</v>
      </c>
      <c r="D333" s="85" t="s">
        <v>156</v>
      </c>
      <c r="E333" s="513"/>
      <c r="F333" s="507" t="str">
        <f>IF(E333="X",25%,"")</f>
        <v/>
      </c>
    </row>
    <row r="334" spans="1:6" x14ac:dyDescent="0.3">
      <c r="A334" s="780"/>
      <c r="B334" s="783"/>
      <c r="C334" s="785"/>
      <c r="D334" s="84" t="s">
        <v>16</v>
      </c>
      <c r="E334" s="148" t="s">
        <v>29</v>
      </c>
      <c r="F334" s="503">
        <f>IF(E334="X",15%,"")</f>
        <v>0.15</v>
      </c>
    </row>
    <row r="335" spans="1:6" ht="16.2" thickBot="1" x14ac:dyDescent="0.35">
      <c r="A335" s="780"/>
      <c r="B335" s="783"/>
      <c r="C335" s="786"/>
      <c r="D335" s="137" t="s">
        <v>17</v>
      </c>
      <c r="E335" s="514"/>
      <c r="F335" s="508" t="str">
        <f>IF(E335="X",105%,"")</f>
        <v/>
      </c>
    </row>
    <row r="336" spans="1:6" ht="27.6" x14ac:dyDescent="0.3">
      <c r="A336" s="780"/>
      <c r="B336" s="783"/>
      <c r="C336" s="784" t="s">
        <v>155</v>
      </c>
      <c r="D336" s="85" t="s">
        <v>157</v>
      </c>
      <c r="E336" s="515"/>
      <c r="F336" s="507" t="str">
        <f>IF(E336="X",25%,"")</f>
        <v/>
      </c>
    </row>
    <row r="337" spans="1:6" ht="16.2" thickBot="1" x14ac:dyDescent="0.35">
      <c r="A337" s="780"/>
      <c r="B337" s="783"/>
      <c r="C337" s="786"/>
      <c r="D337" s="137" t="s">
        <v>10</v>
      </c>
      <c r="E337" s="514" t="s">
        <v>29</v>
      </c>
      <c r="F337" s="508">
        <f>IF(E337="X",15%,"")</f>
        <v>0.15</v>
      </c>
    </row>
    <row r="338" spans="1:6" ht="14.4" customHeight="1" x14ac:dyDescent="0.3">
      <c r="A338" s="780"/>
      <c r="B338" s="783"/>
      <c r="C338" s="784" t="s">
        <v>19</v>
      </c>
      <c r="D338" s="85" t="s">
        <v>1035</v>
      </c>
      <c r="E338" s="515" t="s">
        <v>29</v>
      </c>
      <c r="F338" s="86"/>
    </row>
    <row r="339" spans="1:6" ht="14.4" customHeight="1" x14ac:dyDescent="0.3">
      <c r="A339" s="780"/>
      <c r="B339" s="783"/>
      <c r="C339" s="785"/>
      <c r="D339" s="84" t="s">
        <v>1038</v>
      </c>
      <c r="E339" s="148"/>
      <c r="F339" s="79"/>
    </row>
    <row r="340" spans="1:6" ht="14.4" customHeight="1" thickBot="1" x14ac:dyDescent="0.35">
      <c r="A340" s="780"/>
      <c r="B340" s="783"/>
      <c r="C340" s="786"/>
      <c r="D340" s="137" t="s">
        <v>1036</v>
      </c>
      <c r="E340" s="519"/>
      <c r="F340" s="520"/>
    </row>
    <row r="341" spans="1:6" ht="31.2" customHeight="1" x14ac:dyDescent="0.3">
      <c r="A341" s="780"/>
      <c r="B341" s="783"/>
      <c r="C341" s="784" t="s">
        <v>22</v>
      </c>
      <c r="D341" s="85" t="s">
        <v>1039</v>
      </c>
      <c r="E341" s="515" t="s">
        <v>29</v>
      </c>
      <c r="F341" s="86"/>
    </row>
    <row r="342" spans="1:6" ht="14.4" customHeight="1" thickBot="1" x14ac:dyDescent="0.35">
      <c r="A342" s="780"/>
      <c r="B342" s="783"/>
      <c r="C342" s="786"/>
      <c r="D342" s="137" t="s">
        <v>1043</v>
      </c>
      <c r="E342" s="519"/>
      <c r="F342" s="520"/>
    </row>
    <row r="343" spans="1:6" x14ac:dyDescent="0.3">
      <c r="A343" s="780"/>
      <c r="B343" s="783"/>
      <c r="C343" s="788" t="s">
        <v>158</v>
      </c>
      <c r="D343" s="140" t="s">
        <v>1031</v>
      </c>
      <c r="E343" s="512"/>
      <c r="F343" s="510"/>
    </row>
    <row r="344" spans="1:6" ht="15" thickBot="1" x14ac:dyDescent="0.35">
      <c r="A344" s="780"/>
      <c r="B344" s="783"/>
      <c r="C344" s="786"/>
      <c r="D344" s="137" t="s">
        <v>1032</v>
      </c>
      <c r="E344" s="148"/>
      <c r="F344" s="79"/>
    </row>
    <row r="345" spans="1:6" ht="14.4" customHeight="1" x14ac:dyDescent="0.3">
      <c r="A345" s="780"/>
      <c r="B345" s="783"/>
      <c r="C345" s="788" t="s">
        <v>1040</v>
      </c>
      <c r="D345" s="140" t="s">
        <v>1041</v>
      </c>
      <c r="E345" s="148" t="s">
        <v>29</v>
      </c>
      <c r="F345" s="79"/>
    </row>
    <row r="346" spans="1:6" ht="15" customHeight="1" thickBot="1" x14ac:dyDescent="0.35">
      <c r="A346" s="780"/>
      <c r="B346" s="783"/>
      <c r="C346" s="786"/>
      <c r="D346" s="136" t="s">
        <v>1033</v>
      </c>
      <c r="E346" s="149"/>
      <c r="F346" s="91"/>
    </row>
    <row r="347" spans="1:6" ht="16.2" thickBot="1" x14ac:dyDescent="0.35">
      <c r="A347" s="781"/>
      <c r="B347" s="93" t="s">
        <v>201</v>
      </c>
      <c r="C347" s="92"/>
      <c r="D347" s="92"/>
      <c r="E347" s="92"/>
      <c r="F347" s="96">
        <f>SUM(F333:F346)</f>
        <v>0.3</v>
      </c>
    </row>
    <row r="349" spans="1:6" ht="15" thickBot="1" x14ac:dyDescent="0.35"/>
    <row r="350" spans="1:6" ht="16.2" thickBot="1" x14ac:dyDescent="0.35">
      <c r="A350" s="98" t="s">
        <v>146</v>
      </c>
      <c r="B350" s="776" t="s">
        <v>152</v>
      </c>
      <c r="C350" s="777"/>
      <c r="D350" s="777"/>
      <c r="E350" s="777"/>
      <c r="F350" s="144" t="s">
        <v>153</v>
      </c>
    </row>
    <row r="351" spans="1:6" ht="15.6" x14ac:dyDescent="0.3">
      <c r="A351" s="779" t="str">
        <f>'MAPA RIESGOS US'!F30</f>
        <v>Posibilidad de afectación reputacional por la insatisfacción de los grupos de valor,  debido a inconsistencia de los datos divulgados a través de las operaciónes estadisticas de información de la unidad</v>
      </c>
      <c r="B351" s="782" t="str">
        <f>'MAPA RIESGOS US'!O30</f>
        <v>Realizar aseguramiento de fuente confiable de datos con información  de operaciones estadísticas consistente.</v>
      </c>
      <c r="C351" s="815" t="s">
        <v>154</v>
      </c>
      <c r="D351" s="140" t="s">
        <v>156</v>
      </c>
      <c r="E351" s="145"/>
      <c r="F351" s="507" t="str">
        <f>IF(E351="X",25%,"")</f>
        <v/>
      </c>
    </row>
    <row r="352" spans="1:6" x14ac:dyDescent="0.3">
      <c r="A352" s="780"/>
      <c r="B352" s="783"/>
      <c r="C352" s="818"/>
      <c r="D352" s="84" t="s">
        <v>16</v>
      </c>
      <c r="E352" s="148" t="s">
        <v>29</v>
      </c>
      <c r="F352" s="503">
        <f>IF(E352="X",15%,"")</f>
        <v>0.15</v>
      </c>
    </row>
    <row r="353" spans="1:6" ht="16.2" thickBot="1" x14ac:dyDescent="0.35">
      <c r="A353" s="780"/>
      <c r="B353" s="783"/>
      <c r="C353" s="816"/>
      <c r="D353" s="89" t="s">
        <v>17</v>
      </c>
      <c r="E353" s="524"/>
      <c r="F353" s="525" t="str">
        <f>IF(E353="X",105%,"")</f>
        <v/>
      </c>
    </row>
    <row r="354" spans="1:6" ht="27.6" x14ac:dyDescent="0.3">
      <c r="A354" s="780"/>
      <c r="B354" s="783"/>
      <c r="C354" s="784" t="s">
        <v>155</v>
      </c>
      <c r="D354" s="85" t="s">
        <v>157</v>
      </c>
      <c r="E354" s="515"/>
      <c r="F354" s="507" t="str">
        <f>IF(E354="X",25%,"")</f>
        <v/>
      </c>
    </row>
    <row r="355" spans="1:6" ht="16.2" thickBot="1" x14ac:dyDescent="0.35">
      <c r="A355" s="780"/>
      <c r="B355" s="783"/>
      <c r="C355" s="786"/>
      <c r="D355" s="137" t="s">
        <v>10</v>
      </c>
      <c r="E355" s="514" t="s">
        <v>29</v>
      </c>
      <c r="F355" s="508">
        <f>IF(E355="X",15%,"")</f>
        <v>0.15</v>
      </c>
    </row>
    <row r="356" spans="1:6" ht="14.4" customHeight="1" x14ac:dyDescent="0.3">
      <c r="A356" s="780"/>
      <c r="B356" s="783"/>
      <c r="C356" s="784" t="s">
        <v>19</v>
      </c>
      <c r="D356" s="85" t="s">
        <v>1035</v>
      </c>
      <c r="E356" s="515" t="s">
        <v>29</v>
      </c>
      <c r="F356" s="86"/>
    </row>
    <row r="357" spans="1:6" ht="14.4" customHeight="1" x14ac:dyDescent="0.3">
      <c r="A357" s="780"/>
      <c r="B357" s="783"/>
      <c r="C357" s="785"/>
      <c r="D357" s="84" t="s">
        <v>1038</v>
      </c>
      <c r="E357" s="148"/>
      <c r="F357" s="79"/>
    </row>
    <row r="358" spans="1:6" ht="14.4" customHeight="1" thickBot="1" x14ac:dyDescent="0.35">
      <c r="A358" s="780"/>
      <c r="B358" s="783"/>
      <c r="C358" s="786"/>
      <c r="D358" s="137" t="s">
        <v>1036</v>
      </c>
      <c r="E358" s="519"/>
      <c r="F358" s="520"/>
    </row>
    <row r="359" spans="1:6" ht="25.2" customHeight="1" x14ac:dyDescent="0.3">
      <c r="A359" s="780"/>
      <c r="B359" s="783"/>
      <c r="C359" s="788" t="s">
        <v>22</v>
      </c>
      <c r="D359" s="140" t="s">
        <v>1039</v>
      </c>
      <c r="E359" s="512" t="s">
        <v>29</v>
      </c>
      <c r="F359" s="510"/>
    </row>
    <row r="360" spans="1:6" ht="14.4" customHeight="1" thickBot="1" x14ac:dyDescent="0.35">
      <c r="A360" s="780"/>
      <c r="B360" s="783"/>
      <c r="C360" s="787"/>
      <c r="D360" s="89" t="s">
        <v>1043</v>
      </c>
      <c r="E360" s="149"/>
      <c r="F360" s="91"/>
    </row>
    <row r="361" spans="1:6" x14ac:dyDescent="0.3">
      <c r="A361" s="780"/>
      <c r="B361" s="783"/>
      <c r="C361" s="784" t="s">
        <v>158</v>
      </c>
      <c r="D361" s="85" t="s">
        <v>1031</v>
      </c>
      <c r="E361" s="515"/>
      <c r="F361" s="86"/>
    </row>
    <row r="362" spans="1:6" ht="15" thickBot="1" x14ac:dyDescent="0.35">
      <c r="A362" s="780"/>
      <c r="B362" s="783"/>
      <c r="C362" s="786"/>
      <c r="D362" s="137" t="s">
        <v>1032</v>
      </c>
      <c r="E362" s="519"/>
      <c r="F362" s="520"/>
    </row>
    <row r="363" spans="1:6" ht="14.4" customHeight="1" x14ac:dyDescent="0.3">
      <c r="A363" s="780"/>
      <c r="B363" s="783"/>
      <c r="C363" s="788" t="s">
        <v>1040</v>
      </c>
      <c r="D363" s="140" t="s">
        <v>1041</v>
      </c>
      <c r="E363" s="512" t="s">
        <v>29</v>
      </c>
      <c r="F363" s="510"/>
    </row>
    <row r="364" spans="1:6" ht="15" customHeight="1" thickBot="1" x14ac:dyDescent="0.35">
      <c r="A364" s="780"/>
      <c r="B364" s="783"/>
      <c r="C364" s="786"/>
      <c r="D364" s="136" t="s">
        <v>1033</v>
      </c>
      <c r="E364" s="149"/>
      <c r="F364" s="91"/>
    </row>
    <row r="365" spans="1:6" ht="16.2" thickBot="1" x14ac:dyDescent="0.35">
      <c r="A365" s="781"/>
      <c r="B365" s="93" t="s">
        <v>202</v>
      </c>
      <c r="C365" s="92"/>
      <c r="D365" s="92"/>
      <c r="E365" s="92"/>
      <c r="F365" s="96">
        <f>SUM(F351:F364)</f>
        <v>0.3</v>
      </c>
    </row>
    <row r="368" spans="1:6" x14ac:dyDescent="0.3">
      <c r="A368" s="819" t="s">
        <v>1015</v>
      </c>
      <c r="B368" s="819"/>
      <c r="C368" s="819"/>
      <c r="D368" s="819"/>
      <c r="E368" s="819"/>
      <c r="F368" s="819"/>
    </row>
    <row r="369" spans="1:6" ht="15" thickBot="1" x14ac:dyDescent="0.35"/>
    <row r="370" spans="1:6" ht="16.2" thickBot="1" x14ac:dyDescent="0.35">
      <c r="A370" s="98" t="s">
        <v>146</v>
      </c>
      <c r="B370" s="776" t="s">
        <v>152</v>
      </c>
      <c r="C370" s="777"/>
      <c r="D370" s="777"/>
      <c r="E370" s="777"/>
      <c r="F370" s="144" t="s">
        <v>153</v>
      </c>
    </row>
    <row r="371" spans="1:6" ht="15.6" x14ac:dyDescent="0.3">
      <c r="A371" s="779" t="str">
        <f>'MAPA RIESGOS US'!F31</f>
        <v>Posibilidad de pérdida económica y reputacional debido a desarticulación interna de grupos de trabajo para la ejecución de estudios y/o investigaciones</v>
      </c>
      <c r="B371" s="782" t="str">
        <f>'MAPA RIESGOS US'!O31</f>
        <v>Establecer los lineamientos para el desarrollo de investigaciones y/o estudios</v>
      </c>
      <c r="C371" s="815" t="s">
        <v>154</v>
      </c>
      <c r="D371" s="140" t="s">
        <v>156</v>
      </c>
      <c r="E371" s="145"/>
      <c r="F371" s="507" t="str">
        <f>IF(E371="X",25%,"")</f>
        <v/>
      </c>
    </row>
    <row r="372" spans="1:6" x14ac:dyDescent="0.3">
      <c r="A372" s="780"/>
      <c r="B372" s="783"/>
      <c r="C372" s="818"/>
      <c r="D372" s="84" t="s">
        <v>16</v>
      </c>
      <c r="E372" s="148" t="s">
        <v>29</v>
      </c>
      <c r="F372" s="503">
        <f>IF(E372="X",15%,"")</f>
        <v>0.15</v>
      </c>
    </row>
    <row r="373" spans="1:6" ht="16.2" thickBot="1" x14ac:dyDescent="0.35">
      <c r="A373" s="780"/>
      <c r="B373" s="783"/>
      <c r="C373" s="816"/>
      <c r="D373" s="89" t="s">
        <v>17</v>
      </c>
      <c r="E373" s="524"/>
      <c r="F373" s="525" t="str">
        <f>IF(E373="X",105%,"")</f>
        <v/>
      </c>
    </row>
    <row r="374" spans="1:6" ht="27.6" x14ac:dyDescent="0.3">
      <c r="A374" s="780"/>
      <c r="B374" s="783"/>
      <c r="C374" s="784" t="s">
        <v>155</v>
      </c>
      <c r="D374" s="85" t="s">
        <v>157</v>
      </c>
      <c r="E374" s="515"/>
      <c r="F374" s="507" t="str">
        <f>IF(E374="X",25%,"")</f>
        <v/>
      </c>
    </row>
    <row r="375" spans="1:6" ht="16.2" thickBot="1" x14ac:dyDescent="0.35">
      <c r="A375" s="780"/>
      <c r="B375" s="783"/>
      <c r="C375" s="786"/>
      <c r="D375" s="137" t="s">
        <v>10</v>
      </c>
      <c r="E375" s="514" t="s">
        <v>29</v>
      </c>
      <c r="F375" s="508">
        <f>IF(E375="X",15%,"")</f>
        <v>0.15</v>
      </c>
    </row>
    <row r="376" spans="1:6" ht="14.4" customHeight="1" x14ac:dyDescent="0.3">
      <c r="A376" s="780"/>
      <c r="B376" s="783"/>
      <c r="C376" s="784" t="s">
        <v>19</v>
      </c>
      <c r="D376" s="85" t="s">
        <v>1035</v>
      </c>
      <c r="E376" s="515" t="s">
        <v>29</v>
      </c>
      <c r="F376" s="86"/>
    </row>
    <row r="377" spans="1:6" ht="14.4" customHeight="1" x14ac:dyDescent="0.3">
      <c r="A377" s="780"/>
      <c r="B377" s="783"/>
      <c r="C377" s="785"/>
      <c r="D377" s="84" t="s">
        <v>1038</v>
      </c>
      <c r="E377" s="148"/>
      <c r="F377" s="79"/>
    </row>
    <row r="378" spans="1:6" ht="22.2" customHeight="1" thickBot="1" x14ac:dyDescent="0.35">
      <c r="A378" s="780"/>
      <c r="B378" s="783"/>
      <c r="C378" s="786"/>
      <c r="D378" s="137" t="s">
        <v>1036</v>
      </c>
      <c r="E378" s="519"/>
      <c r="F378" s="520"/>
    </row>
    <row r="379" spans="1:6" ht="23.4" customHeight="1" x14ac:dyDescent="0.3">
      <c r="A379" s="780"/>
      <c r="B379" s="783"/>
      <c r="C379" s="784" t="s">
        <v>22</v>
      </c>
      <c r="D379" s="85" t="s">
        <v>1039</v>
      </c>
      <c r="E379" s="515" t="s">
        <v>29</v>
      </c>
      <c r="F379" s="86"/>
    </row>
    <row r="380" spans="1:6" ht="22.2" customHeight="1" thickBot="1" x14ac:dyDescent="0.35">
      <c r="A380" s="780"/>
      <c r="B380" s="783"/>
      <c r="C380" s="786"/>
      <c r="D380" s="137" t="s">
        <v>1043</v>
      </c>
      <c r="E380" s="519"/>
      <c r="F380" s="520"/>
    </row>
    <row r="381" spans="1:6" x14ac:dyDescent="0.3">
      <c r="A381" s="780"/>
      <c r="B381" s="783"/>
      <c r="C381" s="784" t="s">
        <v>158</v>
      </c>
      <c r="D381" s="85" t="s">
        <v>1031</v>
      </c>
      <c r="E381" s="515"/>
      <c r="F381" s="86"/>
    </row>
    <row r="382" spans="1:6" ht="15" thickBot="1" x14ac:dyDescent="0.35">
      <c r="A382" s="780"/>
      <c r="B382" s="783"/>
      <c r="C382" s="786"/>
      <c r="D382" s="137" t="s">
        <v>1032</v>
      </c>
      <c r="E382" s="519"/>
      <c r="F382" s="520"/>
    </row>
    <row r="383" spans="1:6" ht="14.4" customHeight="1" x14ac:dyDescent="0.3">
      <c r="A383" s="780"/>
      <c r="B383" s="783"/>
      <c r="C383" s="788" t="s">
        <v>1040</v>
      </c>
      <c r="D383" s="140" t="s">
        <v>1041</v>
      </c>
      <c r="E383" s="512" t="s">
        <v>29</v>
      </c>
      <c r="F383" s="510"/>
    </row>
    <row r="384" spans="1:6" ht="15" customHeight="1" thickBot="1" x14ac:dyDescent="0.35">
      <c r="A384" s="780"/>
      <c r="B384" s="783"/>
      <c r="C384" s="786"/>
      <c r="D384" s="136" t="s">
        <v>1033</v>
      </c>
      <c r="E384" s="149"/>
      <c r="F384" s="91"/>
    </row>
    <row r="385" spans="1:6" ht="16.2" thickBot="1" x14ac:dyDescent="0.35">
      <c r="A385" s="781"/>
      <c r="B385" s="93" t="s">
        <v>159</v>
      </c>
      <c r="C385" s="92"/>
      <c r="D385" s="92"/>
      <c r="E385" s="92"/>
      <c r="F385" s="96">
        <f>SUM(F371:F384)</f>
        <v>0.3</v>
      </c>
    </row>
    <row r="387" spans="1:6" ht="15" thickBot="1" x14ac:dyDescent="0.35"/>
    <row r="388" spans="1:6" ht="16.2" thickBot="1" x14ac:dyDescent="0.35">
      <c r="A388" s="98" t="s">
        <v>146</v>
      </c>
      <c r="B388" s="776" t="s">
        <v>152</v>
      </c>
      <c r="C388" s="808"/>
      <c r="D388" s="808"/>
      <c r="E388" s="808"/>
      <c r="F388" s="87" t="s">
        <v>153</v>
      </c>
    </row>
    <row r="389" spans="1:6" ht="15.6" x14ac:dyDescent="0.3">
      <c r="A389" s="779" t="str">
        <f>'MAPA RIESGOS US'!F32</f>
        <v>Posibilidad de pérdida económica y reputacional debido a desarticulación interna de grupos de trabajo para la ejecución de estudios y/o investigaciones</v>
      </c>
      <c r="B389" s="782" t="str">
        <f>'MAPA RIESGOS US'!O32</f>
        <v>Establecer los lineamientos para el desarrollo de investigaciones y/o estudios</v>
      </c>
      <c r="C389" s="784" t="s">
        <v>154</v>
      </c>
      <c r="D389" s="85" t="s">
        <v>156</v>
      </c>
      <c r="E389" s="513"/>
      <c r="F389" s="507" t="str">
        <f>IF(E389="X",25%,"")</f>
        <v/>
      </c>
    </row>
    <row r="390" spans="1:6" x14ac:dyDescent="0.3">
      <c r="A390" s="780"/>
      <c r="B390" s="783"/>
      <c r="C390" s="785"/>
      <c r="D390" s="84" t="s">
        <v>16</v>
      </c>
      <c r="E390" s="148" t="s">
        <v>29</v>
      </c>
      <c r="F390" s="503">
        <f>IF(E390="X",15%,"")</f>
        <v>0.15</v>
      </c>
    </row>
    <row r="391" spans="1:6" ht="16.2" thickBot="1" x14ac:dyDescent="0.35">
      <c r="A391" s="780"/>
      <c r="B391" s="783"/>
      <c r="C391" s="786"/>
      <c r="D391" s="137" t="s">
        <v>17</v>
      </c>
      <c r="E391" s="514"/>
      <c r="F391" s="508" t="str">
        <f>IF(E391="X",105%,"")</f>
        <v/>
      </c>
    </row>
    <row r="392" spans="1:6" ht="27.6" x14ac:dyDescent="0.3">
      <c r="A392" s="780"/>
      <c r="B392" s="783"/>
      <c r="C392" s="788" t="s">
        <v>155</v>
      </c>
      <c r="D392" s="140" t="s">
        <v>157</v>
      </c>
      <c r="E392" s="512"/>
      <c r="F392" s="506" t="str">
        <f>IF(E392="X",25%,"")</f>
        <v/>
      </c>
    </row>
    <row r="393" spans="1:6" ht="16.2" thickBot="1" x14ac:dyDescent="0.35">
      <c r="A393" s="780"/>
      <c r="B393" s="783"/>
      <c r="C393" s="787"/>
      <c r="D393" s="89" t="s">
        <v>10</v>
      </c>
      <c r="E393" s="524" t="s">
        <v>29</v>
      </c>
      <c r="F393" s="525">
        <f>IF(E393="X",15%,"")</f>
        <v>0.15</v>
      </c>
    </row>
    <row r="394" spans="1:6" ht="14.4" customHeight="1" x14ac:dyDescent="0.3">
      <c r="A394" s="780"/>
      <c r="B394" s="783"/>
      <c r="C394" s="784" t="s">
        <v>19</v>
      </c>
      <c r="D394" s="85" t="s">
        <v>1035</v>
      </c>
      <c r="E394" s="515" t="s">
        <v>29</v>
      </c>
      <c r="F394" s="86"/>
    </row>
    <row r="395" spans="1:6" ht="14.4" customHeight="1" x14ac:dyDescent="0.3">
      <c r="A395" s="780"/>
      <c r="B395" s="783"/>
      <c r="C395" s="785"/>
      <c r="D395" s="84" t="s">
        <v>1038</v>
      </c>
      <c r="E395" s="148"/>
      <c r="F395" s="79"/>
    </row>
    <row r="396" spans="1:6" ht="14.4" customHeight="1" thickBot="1" x14ac:dyDescent="0.35">
      <c r="A396" s="780"/>
      <c r="B396" s="783"/>
      <c r="C396" s="786"/>
      <c r="D396" s="137" t="s">
        <v>1036</v>
      </c>
      <c r="E396" s="519"/>
      <c r="F396" s="520"/>
    </row>
    <row r="397" spans="1:6" ht="25.2" customHeight="1" x14ac:dyDescent="0.3">
      <c r="A397" s="780"/>
      <c r="B397" s="783"/>
      <c r="C397" s="788" t="s">
        <v>22</v>
      </c>
      <c r="D397" s="140" t="s">
        <v>1039</v>
      </c>
      <c r="E397" s="512" t="s">
        <v>29</v>
      </c>
      <c r="F397" s="510"/>
    </row>
    <row r="398" spans="1:6" ht="14.4" customHeight="1" thickBot="1" x14ac:dyDescent="0.35">
      <c r="A398" s="780"/>
      <c r="B398" s="783"/>
      <c r="C398" s="787"/>
      <c r="D398" s="89" t="s">
        <v>1043</v>
      </c>
      <c r="E398" s="149"/>
      <c r="F398" s="91"/>
    </row>
    <row r="399" spans="1:6" x14ac:dyDescent="0.3">
      <c r="A399" s="780"/>
      <c r="B399" s="783"/>
      <c r="C399" s="784" t="s">
        <v>158</v>
      </c>
      <c r="D399" s="85" t="s">
        <v>1031</v>
      </c>
      <c r="E399" s="515"/>
      <c r="F399" s="86"/>
    </row>
    <row r="400" spans="1:6" ht="15" thickBot="1" x14ac:dyDescent="0.35">
      <c r="A400" s="780"/>
      <c r="B400" s="783"/>
      <c r="C400" s="786"/>
      <c r="D400" s="137" t="s">
        <v>1032</v>
      </c>
      <c r="E400" s="519"/>
      <c r="F400" s="520"/>
    </row>
    <row r="401" spans="1:6" ht="14.4" customHeight="1" x14ac:dyDescent="0.3">
      <c r="A401" s="780"/>
      <c r="B401" s="783"/>
      <c r="C401" s="788" t="s">
        <v>1040</v>
      </c>
      <c r="D401" s="140" t="s">
        <v>1041</v>
      </c>
      <c r="E401" s="512" t="s">
        <v>29</v>
      </c>
      <c r="F401" s="510"/>
    </row>
    <row r="402" spans="1:6" ht="15" customHeight="1" thickBot="1" x14ac:dyDescent="0.35">
      <c r="A402" s="780"/>
      <c r="B402" s="783"/>
      <c r="C402" s="786"/>
      <c r="D402" s="136" t="s">
        <v>1033</v>
      </c>
      <c r="E402" s="519"/>
      <c r="F402" s="520"/>
    </row>
    <row r="403" spans="1:6" ht="16.2" thickBot="1" x14ac:dyDescent="0.35">
      <c r="A403" s="781"/>
      <c r="B403" s="93" t="s">
        <v>201</v>
      </c>
      <c r="C403" s="142"/>
      <c r="D403" s="142"/>
      <c r="E403" s="142"/>
      <c r="F403" s="523">
        <f>SUM(F389:F402)</f>
        <v>0.3</v>
      </c>
    </row>
    <row r="405" spans="1:6" ht="15" thickBot="1" x14ac:dyDescent="0.35"/>
    <row r="406" spans="1:6" ht="16.2" thickBot="1" x14ac:dyDescent="0.35">
      <c r="A406" s="98" t="s">
        <v>146</v>
      </c>
      <c r="B406" s="776" t="s">
        <v>152</v>
      </c>
      <c r="C406" s="777"/>
      <c r="D406" s="777"/>
      <c r="E406" s="777"/>
      <c r="F406" s="144" t="s">
        <v>153</v>
      </c>
    </row>
    <row r="407" spans="1:6" ht="15.6" x14ac:dyDescent="0.3">
      <c r="A407" s="779" t="str">
        <f>'MAPA RIESGOS US'!F33</f>
        <v xml:space="preserve">Posibilidad de pérdida económica y reputacional debido a la emisión de certificados de procesos de formación sin el correspondiente cumplimiento de requisitos </v>
      </c>
      <c r="B407" s="782" t="str">
        <f>'MAPA RIESGOS US'!O33</f>
        <v>Verificar el cumplimiento de requisitos en la expedición de los certificados y/o constancias mediante la aplicación de procedimiento.</v>
      </c>
      <c r="C407" s="815" t="s">
        <v>154</v>
      </c>
      <c r="D407" s="140" t="s">
        <v>156</v>
      </c>
      <c r="E407" s="145"/>
      <c r="F407" s="507" t="str">
        <f>IF(E407="X",25%,"")</f>
        <v/>
      </c>
    </row>
    <row r="408" spans="1:6" x14ac:dyDescent="0.3">
      <c r="A408" s="780"/>
      <c r="B408" s="783"/>
      <c r="C408" s="818"/>
      <c r="D408" s="84" t="s">
        <v>16</v>
      </c>
      <c r="E408" s="148" t="s">
        <v>29</v>
      </c>
      <c r="F408" s="503">
        <f>IF(E408="X",15%,"")</f>
        <v>0.15</v>
      </c>
    </row>
    <row r="409" spans="1:6" ht="16.2" thickBot="1" x14ac:dyDescent="0.35">
      <c r="A409" s="780"/>
      <c r="B409" s="783"/>
      <c r="C409" s="816"/>
      <c r="D409" s="89" t="s">
        <v>17</v>
      </c>
      <c r="E409" s="524"/>
      <c r="F409" s="525" t="str">
        <f>IF(E409="X",105%,"")</f>
        <v/>
      </c>
    </row>
    <row r="410" spans="1:6" ht="27.6" x14ac:dyDescent="0.3">
      <c r="A410" s="780"/>
      <c r="B410" s="783"/>
      <c r="C410" s="784" t="s">
        <v>155</v>
      </c>
      <c r="D410" s="85" t="s">
        <v>157</v>
      </c>
      <c r="E410" s="515"/>
      <c r="F410" s="507" t="str">
        <f>IF(E410="X",25%,"")</f>
        <v/>
      </c>
    </row>
    <row r="411" spans="1:6" ht="16.2" thickBot="1" x14ac:dyDescent="0.35">
      <c r="A411" s="780"/>
      <c r="B411" s="783"/>
      <c r="C411" s="786"/>
      <c r="D411" s="137" t="s">
        <v>10</v>
      </c>
      <c r="E411" s="514" t="s">
        <v>29</v>
      </c>
      <c r="F411" s="508">
        <f>IF(E411="X",15%,"")</f>
        <v>0.15</v>
      </c>
    </row>
    <row r="412" spans="1:6" ht="14.4" customHeight="1" x14ac:dyDescent="0.3">
      <c r="A412" s="780"/>
      <c r="B412" s="783"/>
      <c r="C412" s="788" t="s">
        <v>19</v>
      </c>
      <c r="D412" s="140" t="s">
        <v>1035</v>
      </c>
      <c r="E412" s="512" t="s">
        <v>29</v>
      </c>
      <c r="F412" s="510"/>
    </row>
    <row r="413" spans="1:6" ht="14.4" customHeight="1" x14ac:dyDescent="0.3">
      <c r="A413" s="780"/>
      <c r="B413" s="783"/>
      <c r="C413" s="785"/>
      <c r="D413" s="84" t="s">
        <v>1038</v>
      </c>
      <c r="E413" s="148"/>
      <c r="F413" s="79"/>
    </row>
    <row r="414" spans="1:6" ht="14.4" customHeight="1" thickBot="1" x14ac:dyDescent="0.35">
      <c r="A414" s="780"/>
      <c r="B414" s="783"/>
      <c r="C414" s="787"/>
      <c r="D414" s="89" t="s">
        <v>1036</v>
      </c>
      <c r="E414" s="149"/>
      <c r="F414" s="91"/>
    </row>
    <row r="415" spans="1:6" ht="33" customHeight="1" x14ac:dyDescent="0.3">
      <c r="A415" s="780"/>
      <c r="B415" s="783"/>
      <c r="C415" s="784" t="s">
        <v>22</v>
      </c>
      <c r="D415" s="85" t="s">
        <v>1039</v>
      </c>
      <c r="E415" s="515" t="s">
        <v>29</v>
      </c>
      <c r="F415" s="86"/>
    </row>
    <row r="416" spans="1:6" ht="14.4" customHeight="1" thickBot="1" x14ac:dyDescent="0.35">
      <c r="A416" s="780"/>
      <c r="B416" s="783"/>
      <c r="C416" s="786"/>
      <c r="D416" s="137" t="s">
        <v>1043</v>
      </c>
      <c r="E416" s="519"/>
      <c r="F416" s="520"/>
    </row>
    <row r="417" spans="1:6" x14ac:dyDescent="0.3">
      <c r="A417" s="780"/>
      <c r="B417" s="783"/>
      <c r="C417" s="788" t="s">
        <v>158</v>
      </c>
      <c r="D417" s="140" t="s">
        <v>1031</v>
      </c>
      <c r="E417" s="512"/>
      <c r="F417" s="510"/>
    </row>
    <row r="418" spans="1:6" ht="15" thickBot="1" x14ac:dyDescent="0.35">
      <c r="A418" s="780"/>
      <c r="B418" s="783"/>
      <c r="C418" s="787"/>
      <c r="D418" s="89" t="s">
        <v>1032</v>
      </c>
      <c r="E418" s="149"/>
      <c r="F418" s="91"/>
    </row>
    <row r="419" spans="1:6" ht="14.4" customHeight="1" x14ac:dyDescent="0.3">
      <c r="A419" s="780"/>
      <c r="B419" s="783"/>
      <c r="C419" s="784" t="s">
        <v>1040</v>
      </c>
      <c r="D419" s="85" t="s">
        <v>1041</v>
      </c>
      <c r="E419" s="515" t="s">
        <v>29</v>
      </c>
      <c r="F419" s="86"/>
    </row>
    <row r="420" spans="1:6" ht="15" customHeight="1" thickBot="1" x14ac:dyDescent="0.35">
      <c r="A420" s="780"/>
      <c r="B420" s="783"/>
      <c r="C420" s="786"/>
      <c r="D420" s="136" t="s">
        <v>1033</v>
      </c>
      <c r="E420" s="519"/>
      <c r="F420" s="520"/>
    </row>
    <row r="421" spans="1:6" ht="16.2" thickBot="1" x14ac:dyDescent="0.35">
      <c r="A421" s="781"/>
      <c r="B421" s="93" t="s">
        <v>202</v>
      </c>
      <c r="C421" s="92"/>
      <c r="D421" s="92"/>
      <c r="E421" s="92"/>
      <c r="F421" s="96">
        <f>SUM(F407:F420)</f>
        <v>0.3</v>
      </c>
    </row>
    <row r="423" spans="1:6" ht="15" thickBot="1" x14ac:dyDescent="0.35"/>
    <row r="424" spans="1:6" ht="16.2" thickBot="1" x14ac:dyDescent="0.35">
      <c r="A424" s="98" t="s">
        <v>146</v>
      </c>
      <c r="B424" s="776" t="s">
        <v>152</v>
      </c>
      <c r="C424" s="777"/>
      <c r="D424" s="777"/>
      <c r="E424" s="777"/>
      <c r="F424" s="144" t="s">
        <v>153</v>
      </c>
    </row>
    <row r="425" spans="1:6" ht="15.6" x14ac:dyDescent="0.3">
      <c r="A425" s="779" t="str">
        <f>'MAPA RIESGOS US'!F34</f>
        <v>Posibilidad de pérdida económica y reputacional debido al desarrollo de programas educativos que desconozcan los lineamientos institucionales</v>
      </c>
      <c r="B425" s="782" t="str">
        <f>'MAPA RIESGOS US'!O34</f>
        <v>Realizar proceso de inducción (personal nuevo) y reinducción (personal antiguo) frente a cómo se desarrollan los programas educativos</v>
      </c>
      <c r="C425" s="784" t="s">
        <v>154</v>
      </c>
      <c r="D425" s="85" t="s">
        <v>156</v>
      </c>
      <c r="E425" s="513"/>
      <c r="F425" s="507" t="str">
        <f>IF(E425="X",25%,"")</f>
        <v/>
      </c>
    </row>
    <row r="426" spans="1:6" x14ac:dyDescent="0.3">
      <c r="A426" s="780"/>
      <c r="B426" s="783"/>
      <c r="C426" s="785"/>
      <c r="D426" s="84" t="s">
        <v>16</v>
      </c>
      <c r="E426" s="148" t="s">
        <v>29</v>
      </c>
      <c r="F426" s="503">
        <f>IF(E426="X",15%,"")</f>
        <v>0.15</v>
      </c>
    </row>
    <row r="427" spans="1:6" ht="16.2" thickBot="1" x14ac:dyDescent="0.35">
      <c r="A427" s="780"/>
      <c r="B427" s="783"/>
      <c r="C427" s="786"/>
      <c r="D427" s="137" t="s">
        <v>17</v>
      </c>
      <c r="E427" s="514"/>
      <c r="F427" s="508" t="str">
        <f>IF(E427="X",105%,"")</f>
        <v/>
      </c>
    </row>
    <row r="428" spans="1:6" ht="27.6" x14ac:dyDescent="0.3">
      <c r="A428" s="780"/>
      <c r="B428" s="783"/>
      <c r="C428" s="815" t="s">
        <v>155</v>
      </c>
      <c r="D428" s="140" t="s">
        <v>157</v>
      </c>
      <c r="E428" s="512"/>
      <c r="F428" s="506" t="str">
        <f>IF(E428="X",25%,"")</f>
        <v/>
      </c>
    </row>
    <row r="429" spans="1:6" ht="16.2" thickBot="1" x14ac:dyDescent="0.35">
      <c r="A429" s="780"/>
      <c r="B429" s="783"/>
      <c r="C429" s="816"/>
      <c r="D429" s="89" t="s">
        <v>10</v>
      </c>
      <c r="E429" s="524" t="s">
        <v>29</v>
      </c>
      <c r="F429" s="525">
        <f>IF(E429="X",15%,"")</f>
        <v>0.15</v>
      </c>
    </row>
    <row r="430" spans="1:6" ht="14.4" customHeight="1" x14ac:dyDescent="0.3">
      <c r="A430" s="780"/>
      <c r="B430" s="783"/>
      <c r="C430" s="784" t="s">
        <v>19</v>
      </c>
      <c r="D430" s="85" t="s">
        <v>1035</v>
      </c>
      <c r="E430" s="515" t="s">
        <v>29</v>
      </c>
      <c r="F430" s="86"/>
    </row>
    <row r="431" spans="1:6" ht="14.4" customHeight="1" x14ac:dyDescent="0.3">
      <c r="A431" s="780"/>
      <c r="B431" s="783"/>
      <c r="C431" s="785"/>
      <c r="D431" s="84" t="s">
        <v>1038</v>
      </c>
      <c r="E431" s="148"/>
      <c r="F431" s="79"/>
    </row>
    <row r="432" spans="1:6" ht="14.4" customHeight="1" thickBot="1" x14ac:dyDescent="0.35">
      <c r="A432" s="780"/>
      <c r="B432" s="783"/>
      <c r="C432" s="786"/>
      <c r="D432" s="137" t="s">
        <v>1036</v>
      </c>
      <c r="E432" s="519"/>
      <c r="F432" s="520"/>
    </row>
    <row r="433" spans="1:6" ht="29.4" customHeight="1" x14ac:dyDescent="0.3">
      <c r="A433" s="780"/>
      <c r="B433" s="783"/>
      <c r="C433" s="788" t="s">
        <v>22</v>
      </c>
      <c r="D433" s="140" t="s">
        <v>1039</v>
      </c>
      <c r="E433" s="512" t="s">
        <v>29</v>
      </c>
      <c r="F433" s="510"/>
    </row>
    <row r="434" spans="1:6" ht="14.4" customHeight="1" thickBot="1" x14ac:dyDescent="0.35">
      <c r="A434" s="780"/>
      <c r="B434" s="783"/>
      <c r="C434" s="787"/>
      <c r="D434" s="89" t="s">
        <v>1043</v>
      </c>
      <c r="E434" s="149"/>
      <c r="F434" s="91"/>
    </row>
    <row r="435" spans="1:6" x14ac:dyDescent="0.3">
      <c r="A435" s="780"/>
      <c r="B435" s="783"/>
      <c r="C435" s="784" t="s">
        <v>158</v>
      </c>
      <c r="D435" s="85" t="s">
        <v>1031</v>
      </c>
      <c r="E435" s="515"/>
      <c r="F435" s="86"/>
    </row>
    <row r="436" spans="1:6" ht="15" thickBot="1" x14ac:dyDescent="0.35">
      <c r="A436" s="780"/>
      <c r="B436" s="783"/>
      <c r="C436" s="786"/>
      <c r="D436" s="137" t="s">
        <v>1032</v>
      </c>
      <c r="E436" s="519"/>
      <c r="F436" s="520"/>
    </row>
    <row r="437" spans="1:6" ht="14.4" customHeight="1" x14ac:dyDescent="0.3">
      <c r="A437" s="780"/>
      <c r="B437" s="783"/>
      <c r="C437" s="788" t="s">
        <v>1040</v>
      </c>
      <c r="D437" s="140" t="s">
        <v>1041</v>
      </c>
      <c r="E437" s="512" t="s">
        <v>29</v>
      </c>
      <c r="F437" s="510"/>
    </row>
    <row r="438" spans="1:6" ht="15" customHeight="1" thickBot="1" x14ac:dyDescent="0.35">
      <c r="A438" s="780"/>
      <c r="B438" s="783"/>
      <c r="C438" s="786"/>
      <c r="D438" s="136" t="s">
        <v>1033</v>
      </c>
      <c r="E438" s="149"/>
      <c r="F438" s="91"/>
    </row>
    <row r="439" spans="1:6" ht="16.2" thickBot="1" x14ac:dyDescent="0.35">
      <c r="A439" s="781"/>
      <c r="B439" s="93" t="s">
        <v>203</v>
      </c>
      <c r="C439" s="92"/>
      <c r="D439" s="92"/>
      <c r="E439" s="92"/>
      <c r="F439" s="96">
        <f>SUM(F425:F438)</f>
        <v>0.3</v>
      </c>
    </row>
    <row r="441" spans="1:6" ht="15" thickBot="1" x14ac:dyDescent="0.35"/>
    <row r="442" spans="1:6" ht="16.2" thickBot="1" x14ac:dyDescent="0.35">
      <c r="A442" s="98" t="s">
        <v>146</v>
      </c>
      <c r="B442" s="776" t="s">
        <v>152</v>
      </c>
      <c r="C442" s="777"/>
      <c r="D442" s="777"/>
      <c r="E442" s="777"/>
      <c r="F442" s="144" t="s">
        <v>153</v>
      </c>
    </row>
    <row r="443" spans="1:6" ht="15.6" x14ac:dyDescent="0.3">
      <c r="A443" s="779" t="str">
        <f>'MAPA RIESGOS US'!F35</f>
        <v xml:space="preserve">Posibilidad de pérdida económica y pérdida reputacional debido a incumplimiento en los tiempos de respuesta establecidos dentro del trámite de acreditación </v>
      </c>
      <c r="B443" s="782" t="str">
        <f>'MAPA RIESGOS US'!O35</f>
        <v>Hacer exigible a las diferentes áreas, la obligación de cumplir con los tiempos establecidos en la respuesta a las solicitudes del trámite de acreditación</v>
      </c>
      <c r="C443" s="784" t="s">
        <v>154</v>
      </c>
      <c r="D443" s="85" t="s">
        <v>156</v>
      </c>
      <c r="E443" s="513"/>
      <c r="F443" s="507" t="str">
        <f>IF(E443="X",25%,"")</f>
        <v/>
      </c>
    </row>
    <row r="444" spans="1:6" x14ac:dyDescent="0.3">
      <c r="A444" s="780"/>
      <c r="B444" s="783"/>
      <c r="C444" s="785"/>
      <c r="D444" s="84" t="s">
        <v>16</v>
      </c>
      <c r="E444" s="148" t="s">
        <v>29</v>
      </c>
      <c r="F444" s="503">
        <f>IF(E444="X",15%,"")</f>
        <v>0.15</v>
      </c>
    </row>
    <row r="445" spans="1:6" ht="16.2" thickBot="1" x14ac:dyDescent="0.35">
      <c r="A445" s="780"/>
      <c r="B445" s="783"/>
      <c r="C445" s="786"/>
      <c r="D445" s="137" t="s">
        <v>17</v>
      </c>
      <c r="E445" s="514"/>
      <c r="F445" s="508" t="str">
        <f>IF(E445="X",105%,"")</f>
        <v/>
      </c>
    </row>
    <row r="446" spans="1:6" ht="27.6" x14ac:dyDescent="0.3">
      <c r="A446" s="780"/>
      <c r="B446" s="783"/>
      <c r="C446" s="815" t="s">
        <v>155</v>
      </c>
      <c r="D446" s="140" t="s">
        <v>157</v>
      </c>
      <c r="E446" s="512"/>
      <c r="F446" s="506" t="str">
        <f>IF(E446="X",25%,"")</f>
        <v/>
      </c>
    </row>
    <row r="447" spans="1:6" ht="16.2" thickBot="1" x14ac:dyDescent="0.35">
      <c r="A447" s="780"/>
      <c r="B447" s="783"/>
      <c r="C447" s="816"/>
      <c r="D447" s="89" t="s">
        <v>10</v>
      </c>
      <c r="E447" s="524" t="s">
        <v>29</v>
      </c>
      <c r="F447" s="525">
        <f>IF(E447="X",15%,"")</f>
        <v>0.15</v>
      </c>
    </row>
    <row r="448" spans="1:6" ht="14.4" customHeight="1" x14ac:dyDescent="0.3">
      <c r="A448" s="780"/>
      <c r="B448" s="783"/>
      <c r="C448" s="784" t="s">
        <v>19</v>
      </c>
      <c r="D448" s="85" t="s">
        <v>1035</v>
      </c>
      <c r="E448" s="515" t="s">
        <v>29</v>
      </c>
      <c r="F448" s="86"/>
    </row>
    <row r="449" spans="1:6" ht="14.4" customHeight="1" x14ac:dyDescent="0.3">
      <c r="A449" s="780"/>
      <c r="B449" s="783"/>
      <c r="C449" s="785"/>
      <c r="D449" s="84" t="s">
        <v>1038</v>
      </c>
      <c r="E449" s="148"/>
      <c r="F449" s="79"/>
    </row>
    <row r="450" spans="1:6" ht="14.4" customHeight="1" thickBot="1" x14ac:dyDescent="0.35">
      <c r="A450" s="780"/>
      <c r="B450" s="783"/>
      <c r="C450" s="786"/>
      <c r="D450" s="137" t="s">
        <v>1036</v>
      </c>
      <c r="E450" s="519"/>
      <c r="F450" s="520"/>
    </row>
    <row r="451" spans="1:6" ht="27" customHeight="1" x14ac:dyDescent="0.3">
      <c r="A451" s="780"/>
      <c r="B451" s="783"/>
      <c r="C451" s="788" t="s">
        <v>22</v>
      </c>
      <c r="D451" s="140" t="s">
        <v>1039</v>
      </c>
      <c r="E451" s="512" t="s">
        <v>29</v>
      </c>
      <c r="F451" s="510"/>
    </row>
    <row r="452" spans="1:6" ht="14.4" customHeight="1" thickBot="1" x14ac:dyDescent="0.35">
      <c r="A452" s="780"/>
      <c r="B452" s="783"/>
      <c r="C452" s="787"/>
      <c r="D452" s="89" t="s">
        <v>1043</v>
      </c>
      <c r="E452" s="149"/>
      <c r="F452" s="91"/>
    </row>
    <row r="453" spans="1:6" x14ac:dyDescent="0.3">
      <c r="A453" s="780"/>
      <c r="B453" s="783"/>
      <c r="C453" s="784" t="s">
        <v>158</v>
      </c>
      <c r="D453" s="85" t="s">
        <v>1031</v>
      </c>
      <c r="E453" s="515"/>
      <c r="F453" s="86"/>
    </row>
    <row r="454" spans="1:6" ht="15" thickBot="1" x14ac:dyDescent="0.35">
      <c r="A454" s="780"/>
      <c r="B454" s="783"/>
      <c r="C454" s="786"/>
      <c r="D454" s="137" t="s">
        <v>1032</v>
      </c>
      <c r="E454" s="519"/>
      <c r="F454" s="520"/>
    </row>
    <row r="455" spans="1:6" ht="14.4" customHeight="1" x14ac:dyDescent="0.3">
      <c r="A455" s="780"/>
      <c r="B455" s="783"/>
      <c r="C455" s="788" t="s">
        <v>1040</v>
      </c>
      <c r="D455" s="140" t="s">
        <v>1041</v>
      </c>
      <c r="E455" s="512" t="s">
        <v>29</v>
      </c>
      <c r="F455" s="510"/>
    </row>
    <row r="456" spans="1:6" ht="15" customHeight="1" thickBot="1" x14ac:dyDescent="0.35">
      <c r="A456" s="780"/>
      <c r="B456" s="783"/>
      <c r="C456" s="786"/>
      <c r="D456" s="136" t="s">
        <v>1033</v>
      </c>
      <c r="E456" s="149"/>
      <c r="F456" s="91"/>
    </row>
    <row r="457" spans="1:6" ht="16.2" thickBot="1" x14ac:dyDescent="0.35">
      <c r="A457" s="781"/>
      <c r="B457" s="93" t="s">
        <v>204</v>
      </c>
      <c r="C457" s="92"/>
      <c r="D457" s="92"/>
      <c r="E457" s="92"/>
      <c r="F457" s="96">
        <f>SUM(F443:F456)</f>
        <v>0.3</v>
      </c>
    </row>
    <row r="460" spans="1:6" ht="15.6" x14ac:dyDescent="0.3">
      <c r="A460" s="806" t="s">
        <v>1016</v>
      </c>
      <c r="B460" s="806"/>
      <c r="C460" s="806"/>
      <c r="D460" s="806"/>
      <c r="E460" s="806"/>
      <c r="F460" s="806"/>
    </row>
    <row r="461" spans="1:6" ht="15" thickBot="1" x14ac:dyDescent="0.35"/>
    <row r="462" spans="1:6" ht="16.2" thickBot="1" x14ac:dyDescent="0.35">
      <c r="A462" s="98" t="s">
        <v>146</v>
      </c>
      <c r="B462" s="776" t="s">
        <v>152</v>
      </c>
      <c r="C462" s="777"/>
      <c r="D462" s="777"/>
      <c r="E462" s="777"/>
      <c r="F462" s="144" t="s">
        <v>153</v>
      </c>
    </row>
    <row r="463" spans="1:6" ht="15.6" x14ac:dyDescent="0.3">
      <c r="A463" s="779" t="str">
        <f>'MAPA RIESGOS US'!F36</f>
        <v xml:space="preserve">Posibilidad de pérdida reputacional por insatisfacción a los ciudadanos o grupo de valor  debido a  desconocimiento de la operación de los canales de atencion, inadecuada  atencion a denuncias, orientación deficinte,  en la prestación del servicio
</v>
      </c>
      <c r="B463" s="782" t="str">
        <f>'MAPA RIESGOS US'!O36</f>
        <v>Los lideres de los proceso Misionales realiza revisión de requerimientos y respuestas proyectadas en los diferentes canales de atención con el fin de evitar una orientación inadecuada.</v>
      </c>
      <c r="C463" s="815" t="s">
        <v>154</v>
      </c>
      <c r="D463" s="140" t="s">
        <v>156</v>
      </c>
      <c r="E463" s="145"/>
      <c r="F463" s="507" t="str">
        <f>IF(E463="X",25%,"")</f>
        <v/>
      </c>
    </row>
    <row r="464" spans="1:6" x14ac:dyDescent="0.3">
      <c r="A464" s="780"/>
      <c r="B464" s="783"/>
      <c r="C464" s="818"/>
      <c r="D464" s="84" t="s">
        <v>16</v>
      </c>
      <c r="E464" s="148" t="s">
        <v>29</v>
      </c>
      <c r="F464" s="503">
        <f>IF(E464="X",15%,"")</f>
        <v>0.15</v>
      </c>
    </row>
    <row r="465" spans="1:6" ht="16.2" thickBot="1" x14ac:dyDescent="0.35">
      <c r="A465" s="780"/>
      <c r="B465" s="783"/>
      <c r="C465" s="816"/>
      <c r="D465" s="89" t="s">
        <v>17</v>
      </c>
      <c r="E465" s="524"/>
      <c r="F465" s="525" t="str">
        <f>IF(E465="X",105%,"")</f>
        <v/>
      </c>
    </row>
    <row r="466" spans="1:6" ht="27.6" x14ac:dyDescent="0.3">
      <c r="A466" s="780"/>
      <c r="B466" s="783"/>
      <c r="C466" s="784" t="s">
        <v>155</v>
      </c>
      <c r="D466" s="85" t="s">
        <v>157</v>
      </c>
      <c r="E466" s="515"/>
      <c r="F466" s="507" t="str">
        <f>IF(E466="X",25%,"")</f>
        <v/>
      </c>
    </row>
    <row r="467" spans="1:6" ht="16.2" thickBot="1" x14ac:dyDescent="0.35">
      <c r="A467" s="780"/>
      <c r="B467" s="783"/>
      <c r="C467" s="786"/>
      <c r="D467" s="137" t="s">
        <v>10</v>
      </c>
      <c r="E467" s="514" t="s">
        <v>29</v>
      </c>
      <c r="F467" s="508">
        <f>IF(E467="X",15%,"")</f>
        <v>0.15</v>
      </c>
    </row>
    <row r="468" spans="1:6" ht="14.4" customHeight="1" x14ac:dyDescent="0.3">
      <c r="A468" s="780"/>
      <c r="B468" s="783"/>
      <c r="C468" s="788" t="s">
        <v>19</v>
      </c>
      <c r="D468" s="140" t="s">
        <v>1035</v>
      </c>
      <c r="E468" s="512" t="s">
        <v>29</v>
      </c>
      <c r="F468" s="510"/>
    </row>
    <row r="469" spans="1:6" ht="14.4" customHeight="1" x14ac:dyDescent="0.3">
      <c r="A469" s="780"/>
      <c r="B469" s="783"/>
      <c r="C469" s="785"/>
      <c r="D469" s="84" t="s">
        <v>1038</v>
      </c>
      <c r="E469" s="148"/>
      <c r="F469" s="79"/>
    </row>
    <row r="470" spans="1:6" ht="14.4" customHeight="1" thickBot="1" x14ac:dyDescent="0.35">
      <c r="A470" s="780"/>
      <c r="B470" s="783"/>
      <c r="C470" s="787"/>
      <c r="D470" s="89" t="s">
        <v>1036</v>
      </c>
      <c r="E470" s="149"/>
      <c r="F470" s="91"/>
    </row>
    <row r="471" spans="1:6" ht="27.6" customHeight="1" x14ac:dyDescent="0.3">
      <c r="A471" s="780"/>
      <c r="B471" s="783"/>
      <c r="C471" s="784" t="s">
        <v>22</v>
      </c>
      <c r="D471" s="85" t="s">
        <v>1039</v>
      </c>
      <c r="E471" s="515" t="s">
        <v>29</v>
      </c>
      <c r="F471" s="86"/>
    </row>
    <row r="472" spans="1:6" ht="21" customHeight="1" thickBot="1" x14ac:dyDescent="0.35">
      <c r="A472" s="780"/>
      <c r="B472" s="783"/>
      <c r="C472" s="786"/>
      <c r="D472" s="137" t="s">
        <v>1043</v>
      </c>
      <c r="E472" s="519"/>
      <c r="F472" s="520"/>
    </row>
    <row r="473" spans="1:6" x14ac:dyDescent="0.3">
      <c r="A473" s="780"/>
      <c r="B473" s="783"/>
      <c r="C473" s="788" t="s">
        <v>158</v>
      </c>
      <c r="D473" s="140" t="s">
        <v>1031</v>
      </c>
      <c r="E473" s="512"/>
      <c r="F473" s="510"/>
    </row>
    <row r="474" spans="1:6" ht="15" thickBot="1" x14ac:dyDescent="0.35">
      <c r="A474" s="780"/>
      <c r="B474" s="783"/>
      <c r="C474" s="787"/>
      <c r="D474" s="89" t="s">
        <v>1032</v>
      </c>
      <c r="E474" s="149"/>
      <c r="F474" s="91"/>
    </row>
    <row r="475" spans="1:6" ht="14.4" customHeight="1" x14ac:dyDescent="0.3">
      <c r="A475" s="780"/>
      <c r="B475" s="783"/>
      <c r="C475" s="784" t="s">
        <v>1040</v>
      </c>
      <c r="D475" s="85" t="s">
        <v>1041</v>
      </c>
      <c r="E475" s="515" t="s">
        <v>29</v>
      </c>
      <c r="F475" s="86"/>
    </row>
    <row r="476" spans="1:6" ht="15" customHeight="1" thickBot="1" x14ac:dyDescent="0.35">
      <c r="A476" s="780"/>
      <c r="B476" s="783"/>
      <c r="C476" s="786"/>
      <c r="D476" s="136" t="s">
        <v>1033</v>
      </c>
      <c r="E476" s="519"/>
      <c r="F476" s="520"/>
    </row>
    <row r="477" spans="1:6" ht="16.2" thickBot="1" x14ac:dyDescent="0.35">
      <c r="A477" s="781"/>
      <c r="B477" s="93" t="s">
        <v>159</v>
      </c>
      <c r="C477" s="92"/>
      <c r="D477" s="92"/>
      <c r="E477" s="92"/>
      <c r="F477" s="96">
        <f>SUM(F463:F476)</f>
        <v>0.3</v>
      </c>
    </row>
    <row r="480" spans="1:6" ht="15.6" x14ac:dyDescent="0.3">
      <c r="A480" s="817" t="s">
        <v>407</v>
      </c>
      <c r="B480" s="817"/>
      <c r="C480" s="817"/>
      <c r="D480" s="817"/>
      <c r="E480" s="817"/>
      <c r="F480" s="817"/>
    </row>
    <row r="481" spans="1:6" ht="15" thickBot="1" x14ac:dyDescent="0.35"/>
    <row r="482" spans="1:6" ht="16.2" thickBot="1" x14ac:dyDescent="0.35">
      <c r="A482" s="98" t="s">
        <v>146</v>
      </c>
      <c r="B482" s="776" t="s">
        <v>152</v>
      </c>
      <c r="C482" s="777"/>
      <c r="D482" s="777"/>
      <c r="E482" s="777"/>
      <c r="F482" s="144" t="s">
        <v>153</v>
      </c>
    </row>
    <row r="483" spans="1:6" ht="15.6" x14ac:dyDescent="0.3">
      <c r="A483" s="779" t="str">
        <f>'MAPA RIESGOS US'!F37</f>
        <v>Posibilidad  de perdida reputacional y economica, debido a la vinculación de los servidores públicos con conflicto de intereses, documentación no idónea o sin el cumplimiento de los requisitos establecidos o  la falta de segregación de funciones por restricciones de planta de personal de acuerdo a la normatividad vigente para ocupar el cargo.</v>
      </c>
      <c r="B483" s="782" t="str">
        <f>'MAPA RIESGOS US'!O37</f>
        <v xml:space="preserve">Verificar por parte del profesional  responsable  la documentación presentada por el aspirante  frente a los requisitos establecidos el Manual especifico de Funciones y Competencias de la entidad, segregación de funciones de planta de personal de acuerdo a la normatividad vigente para ocupar el cargo., para posteriormente ser validado y aprobado por el Coordinador del área de gestión Humana. </v>
      </c>
      <c r="C483" s="815" t="s">
        <v>154</v>
      </c>
      <c r="D483" s="140" t="s">
        <v>156</v>
      </c>
      <c r="E483" s="145"/>
      <c r="F483" s="507" t="str">
        <f>IF(E483="X",25%,"")</f>
        <v/>
      </c>
    </row>
    <row r="484" spans="1:6" x14ac:dyDescent="0.3">
      <c r="A484" s="780"/>
      <c r="B484" s="783"/>
      <c r="C484" s="818"/>
      <c r="D484" s="84" t="s">
        <v>16</v>
      </c>
      <c r="E484" s="148" t="s">
        <v>29</v>
      </c>
      <c r="F484" s="503">
        <f>IF(E484="X",15%,"")</f>
        <v>0.15</v>
      </c>
    </row>
    <row r="485" spans="1:6" ht="16.2" thickBot="1" x14ac:dyDescent="0.35">
      <c r="A485" s="780"/>
      <c r="B485" s="783"/>
      <c r="C485" s="816"/>
      <c r="D485" s="89" t="s">
        <v>17</v>
      </c>
      <c r="E485" s="524"/>
      <c r="F485" s="525" t="str">
        <f>IF(E485="X",105%,"")</f>
        <v/>
      </c>
    </row>
    <row r="486" spans="1:6" ht="27.6" x14ac:dyDescent="0.3">
      <c r="A486" s="780"/>
      <c r="B486" s="783"/>
      <c r="C486" s="784" t="s">
        <v>155</v>
      </c>
      <c r="D486" s="85" t="s">
        <v>157</v>
      </c>
      <c r="E486" s="515"/>
      <c r="F486" s="507" t="str">
        <f>IF(E486="X",25%,"")</f>
        <v/>
      </c>
    </row>
    <row r="487" spans="1:6" ht="16.2" thickBot="1" x14ac:dyDescent="0.35">
      <c r="A487" s="780"/>
      <c r="B487" s="783"/>
      <c r="C487" s="786"/>
      <c r="D487" s="137" t="s">
        <v>10</v>
      </c>
      <c r="E487" s="514" t="s">
        <v>29</v>
      </c>
      <c r="F487" s="508">
        <f>IF(E487="X",15%,"")</f>
        <v>0.15</v>
      </c>
    </row>
    <row r="488" spans="1:6" ht="14.4" customHeight="1" x14ac:dyDescent="0.3">
      <c r="A488" s="780"/>
      <c r="B488" s="783"/>
      <c r="C488" s="788" t="s">
        <v>19</v>
      </c>
      <c r="D488" s="140" t="s">
        <v>1035</v>
      </c>
      <c r="E488" s="512" t="s">
        <v>29</v>
      </c>
      <c r="F488" s="510"/>
    </row>
    <row r="489" spans="1:6" ht="14.4" customHeight="1" x14ac:dyDescent="0.3">
      <c r="A489" s="780"/>
      <c r="B489" s="783"/>
      <c r="C489" s="785"/>
      <c r="D489" s="84" t="s">
        <v>1038</v>
      </c>
      <c r="E489" s="148"/>
      <c r="F489" s="79"/>
    </row>
    <row r="490" spans="1:6" ht="14.4" customHeight="1" thickBot="1" x14ac:dyDescent="0.35">
      <c r="A490" s="780"/>
      <c r="B490" s="783"/>
      <c r="C490" s="787"/>
      <c r="D490" s="89" t="s">
        <v>1036</v>
      </c>
      <c r="E490" s="149"/>
      <c r="F490" s="91"/>
    </row>
    <row r="491" spans="1:6" ht="29.4" customHeight="1" x14ac:dyDescent="0.3">
      <c r="A491" s="780"/>
      <c r="B491" s="783"/>
      <c r="C491" s="784" t="s">
        <v>22</v>
      </c>
      <c r="D491" s="85" t="s">
        <v>1039</v>
      </c>
      <c r="E491" s="515" t="s">
        <v>29</v>
      </c>
      <c r="F491" s="86"/>
    </row>
    <row r="492" spans="1:6" ht="14.4" customHeight="1" thickBot="1" x14ac:dyDescent="0.35">
      <c r="A492" s="780"/>
      <c r="B492" s="783"/>
      <c r="C492" s="786"/>
      <c r="D492" s="137" t="s">
        <v>1043</v>
      </c>
      <c r="E492" s="519"/>
      <c r="F492" s="520"/>
    </row>
    <row r="493" spans="1:6" x14ac:dyDescent="0.3">
      <c r="A493" s="780"/>
      <c r="B493" s="783"/>
      <c r="C493" s="788" t="s">
        <v>158</v>
      </c>
      <c r="D493" s="140" t="s">
        <v>1031</v>
      </c>
      <c r="E493" s="512"/>
      <c r="F493" s="510"/>
    </row>
    <row r="494" spans="1:6" ht="15" thickBot="1" x14ac:dyDescent="0.35">
      <c r="A494" s="780"/>
      <c r="B494" s="783"/>
      <c r="C494" s="787"/>
      <c r="D494" s="89" t="s">
        <v>1032</v>
      </c>
      <c r="E494" s="149"/>
      <c r="F494" s="91"/>
    </row>
    <row r="495" spans="1:6" ht="14.4" customHeight="1" x14ac:dyDescent="0.3">
      <c r="A495" s="780"/>
      <c r="B495" s="783"/>
      <c r="C495" s="784" t="s">
        <v>1040</v>
      </c>
      <c r="D495" s="85" t="s">
        <v>1041</v>
      </c>
      <c r="E495" s="515" t="s">
        <v>29</v>
      </c>
      <c r="F495" s="86"/>
    </row>
    <row r="496" spans="1:6" ht="15" customHeight="1" thickBot="1" x14ac:dyDescent="0.35">
      <c r="A496" s="780"/>
      <c r="B496" s="783"/>
      <c r="C496" s="786"/>
      <c r="D496" s="136" t="s">
        <v>1033</v>
      </c>
      <c r="E496" s="519"/>
      <c r="F496" s="520"/>
    </row>
    <row r="497" spans="1:6" ht="16.2" thickBot="1" x14ac:dyDescent="0.35">
      <c r="A497" s="781"/>
      <c r="B497" s="93" t="s">
        <v>159</v>
      </c>
      <c r="C497" s="92"/>
      <c r="D497" s="92"/>
      <c r="E497" s="92"/>
      <c r="F497" s="96">
        <f>SUM(F483:F496)</f>
        <v>0.3</v>
      </c>
    </row>
    <row r="499" spans="1:6" ht="15" thickBot="1" x14ac:dyDescent="0.35"/>
    <row r="500" spans="1:6" ht="16.2" thickBot="1" x14ac:dyDescent="0.35">
      <c r="A500" s="98" t="s">
        <v>146</v>
      </c>
      <c r="B500" s="776" t="s">
        <v>152</v>
      </c>
      <c r="C500" s="777"/>
      <c r="D500" s="777"/>
      <c r="E500" s="777"/>
      <c r="F500" s="144" t="s">
        <v>153</v>
      </c>
    </row>
    <row r="501" spans="1:6" ht="15.6" x14ac:dyDescent="0.3">
      <c r="A501" s="779" t="str">
        <f>'MAPA RIESGOS US'!F38</f>
        <v>Posibilidad de incurrir en perdida económica debido la falta de actualización y soporte técnico del aplicativo de nómina NOVASOFT</v>
      </c>
      <c r="B501" s="782" t="str">
        <f>'MAPA RIESGOS US'!O38</f>
        <v xml:space="preserve"> -  Garantizar los recursos para la siguiente vigencia
 -  Adelantar el proceso contractual con el proveedor para el proceso de nómina</v>
      </c>
      <c r="C501" s="784" t="s">
        <v>154</v>
      </c>
      <c r="D501" s="85" t="s">
        <v>156</v>
      </c>
      <c r="E501" s="513"/>
      <c r="F501" s="507" t="str">
        <f>IF(E501="X",25%,"")</f>
        <v/>
      </c>
    </row>
    <row r="502" spans="1:6" x14ac:dyDescent="0.3">
      <c r="A502" s="780"/>
      <c r="B502" s="783"/>
      <c r="C502" s="785"/>
      <c r="D502" s="84" t="s">
        <v>16</v>
      </c>
      <c r="E502" s="148" t="s">
        <v>29</v>
      </c>
      <c r="F502" s="503">
        <f>IF(E502="X",15%,"")</f>
        <v>0.15</v>
      </c>
    </row>
    <row r="503" spans="1:6" ht="16.2" thickBot="1" x14ac:dyDescent="0.35">
      <c r="A503" s="780"/>
      <c r="B503" s="783"/>
      <c r="C503" s="786"/>
      <c r="D503" s="137" t="s">
        <v>17</v>
      </c>
      <c r="E503" s="514"/>
      <c r="F503" s="508" t="str">
        <f>IF(E503="X",105%,"")</f>
        <v/>
      </c>
    </row>
    <row r="504" spans="1:6" ht="27.6" x14ac:dyDescent="0.3">
      <c r="A504" s="780"/>
      <c r="B504" s="783"/>
      <c r="C504" s="815" t="s">
        <v>155</v>
      </c>
      <c r="D504" s="140" t="s">
        <v>157</v>
      </c>
      <c r="E504" s="512"/>
      <c r="F504" s="506" t="str">
        <f>IF(E504="X",25%,"")</f>
        <v/>
      </c>
    </row>
    <row r="505" spans="1:6" ht="16.2" thickBot="1" x14ac:dyDescent="0.35">
      <c r="A505" s="780"/>
      <c r="B505" s="783"/>
      <c r="C505" s="816"/>
      <c r="D505" s="89" t="s">
        <v>10</v>
      </c>
      <c r="E505" s="524" t="s">
        <v>29</v>
      </c>
      <c r="F505" s="525">
        <f>IF(E505="X",15%,"")</f>
        <v>0.15</v>
      </c>
    </row>
    <row r="506" spans="1:6" ht="14.4" customHeight="1" x14ac:dyDescent="0.3">
      <c r="A506" s="780"/>
      <c r="B506" s="783"/>
      <c r="C506" s="784" t="s">
        <v>19</v>
      </c>
      <c r="D506" s="85" t="s">
        <v>1035</v>
      </c>
      <c r="E506" s="515" t="s">
        <v>29</v>
      </c>
      <c r="F506" s="86"/>
    </row>
    <row r="507" spans="1:6" ht="14.4" customHeight="1" x14ac:dyDescent="0.3">
      <c r="A507" s="780"/>
      <c r="B507" s="783"/>
      <c r="C507" s="785"/>
      <c r="D507" s="84" t="s">
        <v>1038</v>
      </c>
      <c r="E507" s="148"/>
      <c r="F507" s="79"/>
    </row>
    <row r="508" spans="1:6" ht="14.4" customHeight="1" thickBot="1" x14ac:dyDescent="0.35">
      <c r="A508" s="780"/>
      <c r="B508" s="783"/>
      <c r="C508" s="786"/>
      <c r="D508" s="137" t="s">
        <v>1036</v>
      </c>
      <c r="E508" s="519"/>
      <c r="F508" s="520"/>
    </row>
    <row r="509" spans="1:6" ht="28.2" customHeight="1" x14ac:dyDescent="0.3">
      <c r="A509" s="780"/>
      <c r="B509" s="783"/>
      <c r="C509" s="788" t="s">
        <v>22</v>
      </c>
      <c r="D509" s="140" t="s">
        <v>1039</v>
      </c>
      <c r="E509" s="512" t="s">
        <v>29</v>
      </c>
      <c r="F509" s="510"/>
    </row>
    <row r="510" spans="1:6" ht="14.4" customHeight="1" thickBot="1" x14ac:dyDescent="0.35">
      <c r="A510" s="780"/>
      <c r="B510" s="783"/>
      <c r="C510" s="787"/>
      <c r="D510" s="89" t="s">
        <v>1043</v>
      </c>
      <c r="E510" s="149"/>
      <c r="F510" s="91"/>
    </row>
    <row r="511" spans="1:6" x14ac:dyDescent="0.3">
      <c r="A511" s="780"/>
      <c r="B511" s="783"/>
      <c r="C511" s="784" t="s">
        <v>158</v>
      </c>
      <c r="D511" s="85" t="s">
        <v>1031</v>
      </c>
      <c r="E511" s="515"/>
      <c r="F511" s="86"/>
    </row>
    <row r="512" spans="1:6" ht="15" thickBot="1" x14ac:dyDescent="0.35">
      <c r="A512" s="780"/>
      <c r="B512" s="783"/>
      <c r="C512" s="786"/>
      <c r="D512" s="137" t="s">
        <v>1032</v>
      </c>
      <c r="E512" s="519"/>
      <c r="F512" s="520"/>
    </row>
    <row r="513" spans="1:6" ht="14.4" customHeight="1" x14ac:dyDescent="0.3">
      <c r="A513" s="780"/>
      <c r="B513" s="783"/>
      <c r="C513" s="788" t="s">
        <v>1040</v>
      </c>
      <c r="D513" s="140" t="s">
        <v>1041</v>
      </c>
      <c r="E513" s="512" t="s">
        <v>29</v>
      </c>
      <c r="F513" s="510"/>
    </row>
    <row r="514" spans="1:6" ht="15" customHeight="1" thickBot="1" x14ac:dyDescent="0.35">
      <c r="A514" s="780"/>
      <c r="B514" s="783"/>
      <c r="C514" s="786"/>
      <c r="D514" s="136" t="s">
        <v>1033</v>
      </c>
      <c r="E514" s="149"/>
      <c r="F514" s="91"/>
    </row>
    <row r="515" spans="1:6" ht="16.2" thickBot="1" x14ac:dyDescent="0.35">
      <c r="A515" s="781"/>
      <c r="B515" s="93" t="s">
        <v>201</v>
      </c>
      <c r="C515" s="92"/>
      <c r="D515" s="92"/>
      <c r="E515" s="92"/>
      <c r="F515" s="96">
        <f>SUM(F501:F514)</f>
        <v>0.3</v>
      </c>
    </row>
    <row r="517" spans="1:6" ht="15" thickBot="1" x14ac:dyDescent="0.35"/>
    <row r="518" spans="1:6" ht="16.2" thickBot="1" x14ac:dyDescent="0.35">
      <c r="A518" s="98" t="s">
        <v>146</v>
      </c>
      <c r="B518" s="776" t="s">
        <v>152</v>
      </c>
      <c r="C518" s="777"/>
      <c r="D518" s="777"/>
      <c r="E518" s="777"/>
      <c r="F518" s="144" t="s">
        <v>153</v>
      </c>
    </row>
    <row r="519" spans="1:6" ht="15.6" x14ac:dyDescent="0.3">
      <c r="A519" s="779" t="str">
        <f>'MAPA RIESGOS US'!F39</f>
        <v>Posibilidad de incurrir en perdida económica, debido a modificación de los criterios de los estándares mínimos en Seguridad y Salud en el Trabajo.</v>
      </c>
      <c r="B519" s="809" t="str">
        <f>'MAPA RIESGOS US'!O39</f>
        <v>Asegurar el cumplimiento de los estándares mínimos en Seguridad y Salud en el Trabajo.</v>
      </c>
      <c r="C519" s="804" t="s">
        <v>154</v>
      </c>
      <c r="D519" s="140" t="s">
        <v>156</v>
      </c>
      <c r="E519" s="145"/>
      <c r="F519" s="507" t="str">
        <f>IF(E519="X",25%,"")</f>
        <v/>
      </c>
    </row>
    <row r="520" spans="1:6" x14ac:dyDescent="0.3">
      <c r="A520" s="780"/>
      <c r="B520" s="810"/>
      <c r="C520" s="802"/>
      <c r="D520" s="84" t="s">
        <v>16</v>
      </c>
      <c r="E520" s="148" t="s">
        <v>29</v>
      </c>
      <c r="F520" s="503">
        <f>IF(E520="X",15%,"")</f>
        <v>0.15</v>
      </c>
    </row>
    <row r="521" spans="1:6" ht="16.2" thickBot="1" x14ac:dyDescent="0.35">
      <c r="A521" s="780"/>
      <c r="B521" s="810"/>
      <c r="C521" s="813"/>
      <c r="D521" s="89" t="s">
        <v>17</v>
      </c>
      <c r="E521" s="524"/>
      <c r="F521" s="525" t="str">
        <f>IF(E521="X",105%,"")</f>
        <v/>
      </c>
    </row>
    <row r="522" spans="1:6" ht="27.6" x14ac:dyDescent="0.3">
      <c r="A522" s="780"/>
      <c r="B522" s="810"/>
      <c r="C522" s="801" t="s">
        <v>155</v>
      </c>
      <c r="D522" s="85" t="s">
        <v>157</v>
      </c>
      <c r="E522" s="515"/>
      <c r="F522" s="507" t="str">
        <f>IF(E522="X",25%,"")</f>
        <v/>
      </c>
    </row>
    <row r="523" spans="1:6" ht="16.2" thickBot="1" x14ac:dyDescent="0.35">
      <c r="A523" s="780"/>
      <c r="B523" s="810"/>
      <c r="C523" s="803"/>
      <c r="D523" s="137" t="s">
        <v>10</v>
      </c>
      <c r="E523" s="514" t="s">
        <v>29</v>
      </c>
      <c r="F523" s="508">
        <f>IF(E523="X",15%,"")</f>
        <v>0.15</v>
      </c>
    </row>
    <row r="524" spans="1:6" ht="14.4" customHeight="1" x14ac:dyDescent="0.3">
      <c r="A524" s="780"/>
      <c r="B524" s="810"/>
      <c r="C524" s="804" t="s">
        <v>19</v>
      </c>
      <c r="D524" s="140" t="s">
        <v>1035</v>
      </c>
      <c r="E524" s="512" t="s">
        <v>29</v>
      </c>
      <c r="F524" s="510"/>
    </row>
    <row r="525" spans="1:6" ht="14.4" customHeight="1" x14ac:dyDescent="0.3">
      <c r="A525" s="780"/>
      <c r="B525" s="810"/>
      <c r="C525" s="802"/>
      <c r="D525" s="84" t="s">
        <v>1038</v>
      </c>
      <c r="E525" s="148"/>
      <c r="F525" s="79"/>
    </row>
    <row r="526" spans="1:6" ht="14.4" customHeight="1" thickBot="1" x14ac:dyDescent="0.35">
      <c r="A526" s="780"/>
      <c r="B526" s="810"/>
      <c r="C526" s="813"/>
      <c r="D526" s="89" t="s">
        <v>1036</v>
      </c>
      <c r="E526" s="149"/>
      <c r="F526" s="91"/>
    </row>
    <row r="527" spans="1:6" ht="27" customHeight="1" x14ac:dyDescent="0.3">
      <c r="A527" s="780"/>
      <c r="B527" s="810"/>
      <c r="C527" s="784" t="s">
        <v>22</v>
      </c>
      <c r="D527" s="85" t="s">
        <v>1039</v>
      </c>
      <c r="E527" s="515" t="s">
        <v>29</v>
      </c>
      <c r="F527" s="86"/>
    </row>
    <row r="528" spans="1:6" ht="14.4" customHeight="1" thickBot="1" x14ac:dyDescent="0.35">
      <c r="A528" s="780"/>
      <c r="B528" s="810"/>
      <c r="C528" s="786"/>
      <c r="D528" s="137" t="s">
        <v>1043</v>
      </c>
      <c r="E528" s="519"/>
      <c r="F528" s="520"/>
    </row>
    <row r="529" spans="1:6" x14ac:dyDescent="0.3">
      <c r="A529" s="780"/>
      <c r="B529" s="810"/>
      <c r="C529" s="784" t="s">
        <v>158</v>
      </c>
      <c r="D529" s="85" t="s">
        <v>1031</v>
      </c>
      <c r="E529" s="515"/>
      <c r="F529" s="86"/>
    </row>
    <row r="530" spans="1:6" ht="15" thickBot="1" x14ac:dyDescent="0.35">
      <c r="A530" s="780"/>
      <c r="B530" s="810"/>
      <c r="C530" s="786"/>
      <c r="D530" s="137" t="s">
        <v>1032</v>
      </c>
      <c r="E530" s="519"/>
      <c r="F530" s="520"/>
    </row>
    <row r="531" spans="1:6" ht="14.4" customHeight="1" x14ac:dyDescent="0.3">
      <c r="A531" s="780"/>
      <c r="B531" s="810"/>
      <c r="C531" s="804" t="s">
        <v>1040</v>
      </c>
      <c r="D531" s="140" t="s">
        <v>1041</v>
      </c>
      <c r="E531" s="512" t="s">
        <v>29</v>
      </c>
      <c r="F531" s="510"/>
    </row>
    <row r="532" spans="1:6" ht="15" customHeight="1" thickBot="1" x14ac:dyDescent="0.35">
      <c r="A532" s="780"/>
      <c r="B532" s="812"/>
      <c r="C532" s="803"/>
      <c r="D532" s="136" t="s">
        <v>1033</v>
      </c>
      <c r="E532" s="149"/>
      <c r="F532" s="91"/>
    </row>
    <row r="533" spans="1:6" ht="16.2" thickBot="1" x14ac:dyDescent="0.35">
      <c r="A533" s="781"/>
      <c r="B533" s="93" t="s">
        <v>202</v>
      </c>
      <c r="C533" s="92"/>
      <c r="D533" s="92"/>
      <c r="E533" s="92"/>
      <c r="F533" s="96">
        <f>SUM(F519:F532)</f>
        <v>0.3</v>
      </c>
    </row>
    <row r="535" spans="1:6" ht="15" thickBot="1" x14ac:dyDescent="0.35"/>
    <row r="536" spans="1:6" ht="16.2" thickBot="1" x14ac:dyDescent="0.35">
      <c r="A536" s="98" t="s">
        <v>146</v>
      </c>
      <c r="B536" s="776" t="s">
        <v>152</v>
      </c>
      <c r="C536" s="777"/>
      <c r="D536" s="777"/>
      <c r="E536" s="777"/>
      <c r="F536" s="144" t="s">
        <v>153</v>
      </c>
    </row>
    <row r="537" spans="1:6" ht="15.6" x14ac:dyDescent="0.3">
      <c r="A537" s="779" t="str">
        <f>'MAPA RIESGOS US'!F40</f>
        <v>Posibilidad de perdida económica debido al incumplimiento de cargue de la información de salarios y tiempos de servicio, de los exfuncionarios o funcionarios de la Entidad, en la plataforma CETIL de la Oficina de Bonos Pensionales - OBP - del Ministerio de Hacienda y Crédito Público.</v>
      </c>
      <c r="B537" s="782" t="str">
        <f>'MAPA RIESGOS US'!O40</f>
        <v>Verificar, analizar y validar la historia laboral para el diligenciamiento operativo en la plataforma CETIL con la información de tiempos laborados y salarios mes a mes durante el período de vinculación con la entidad (Superintendencia, DANCOOP, DANSOCIAL)</v>
      </c>
      <c r="C537" s="784" t="s">
        <v>154</v>
      </c>
      <c r="D537" s="85" t="s">
        <v>156</v>
      </c>
      <c r="E537" s="513"/>
      <c r="F537" s="507" t="str">
        <f>IF(E537="X",25%,"")</f>
        <v/>
      </c>
    </row>
    <row r="538" spans="1:6" x14ac:dyDescent="0.3">
      <c r="A538" s="780"/>
      <c r="B538" s="783"/>
      <c r="C538" s="785"/>
      <c r="D538" s="84" t="s">
        <v>16</v>
      </c>
      <c r="E538" s="148" t="s">
        <v>29</v>
      </c>
      <c r="F538" s="503">
        <f>IF(E538="X",15%,"")</f>
        <v>0.15</v>
      </c>
    </row>
    <row r="539" spans="1:6" ht="16.2" thickBot="1" x14ac:dyDescent="0.35">
      <c r="A539" s="780"/>
      <c r="B539" s="783"/>
      <c r="C539" s="786"/>
      <c r="D539" s="137" t="s">
        <v>17</v>
      </c>
      <c r="E539" s="514"/>
      <c r="F539" s="508" t="str">
        <f>IF(E539="X",105%,"")</f>
        <v/>
      </c>
    </row>
    <row r="540" spans="1:6" ht="27.6" x14ac:dyDescent="0.3">
      <c r="A540" s="780"/>
      <c r="B540" s="783"/>
      <c r="C540" s="784" t="s">
        <v>155</v>
      </c>
      <c r="D540" s="85" t="s">
        <v>157</v>
      </c>
      <c r="E540" s="515"/>
      <c r="F540" s="507" t="str">
        <f>IF(E540="X",25%,"")</f>
        <v/>
      </c>
    </row>
    <row r="541" spans="1:6" ht="16.2" thickBot="1" x14ac:dyDescent="0.35">
      <c r="A541" s="780"/>
      <c r="B541" s="783"/>
      <c r="C541" s="786"/>
      <c r="D541" s="137" t="s">
        <v>10</v>
      </c>
      <c r="E541" s="514" t="s">
        <v>29</v>
      </c>
      <c r="F541" s="508">
        <f>IF(E541="X",15%,"")</f>
        <v>0.15</v>
      </c>
    </row>
    <row r="542" spans="1:6" ht="14.4" customHeight="1" x14ac:dyDescent="0.3">
      <c r="A542" s="780"/>
      <c r="B542" s="783"/>
      <c r="C542" s="784" t="s">
        <v>19</v>
      </c>
      <c r="D542" s="85" t="s">
        <v>1035</v>
      </c>
      <c r="E542" s="515" t="s">
        <v>29</v>
      </c>
      <c r="F542" s="86"/>
    </row>
    <row r="543" spans="1:6" ht="14.4" customHeight="1" x14ac:dyDescent="0.3">
      <c r="A543" s="780"/>
      <c r="B543" s="783"/>
      <c r="C543" s="785"/>
      <c r="D543" s="84" t="s">
        <v>1038</v>
      </c>
      <c r="E543" s="148"/>
      <c r="F543" s="79"/>
    </row>
    <row r="544" spans="1:6" ht="14.4" customHeight="1" thickBot="1" x14ac:dyDescent="0.35">
      <c r="A544" s="780"/>
      <c r="B544" s="783"/>
      <c r="C544" s="786"/>
      <c r="D544" s="137" t="s">
        <v>1036</v>
      </c>
      <c r="E544" s="519"/>
      <c r="F544" s="520"/>
    </row>
    <row r="545" spans="1:6" ht="24" customHeight="1" x14ac:dyDescent="0.3">
      <c r="A545" s="780"/>
      <c r="B545" s="783"/>
      <c r="C545" s="784" t="s">
        <v>22</v>
      </c>
      <c r="D545" s="85" t="s">
        <v>1039</v>
      </c>
      <c r="E545" s="515" t="s">
        <v>29</v>
      </c>
      <c r="F545" s="86"/>
    </row>
    <row r="546" spans="1:6" ht="14.4" customHeight="1" thickBot="1" x14ac:dyDescent="0.35">
      <c r="A546" s="780"/>
      <c r="B546" s="783"/>
      <c r="C546" s="786"/>
      <c r="D546" s="137" t="s">
        <v>1043</v>
      </c>
      <c r="E546" s="519"/>
      <c r="F546" s="520"/>
    </row>
    <row r="547" spans="1:6" x14ac:dyDescent="0.3">
      <c r="A547" s="780"/>
      <c r="B547" s="783"/>
      <c r="C547" s="788" t="s">
        <v>158</v>
      </c>
      <c r="D547" s="140" t="s">
        <v>1031</v>
      </c>
      <c r="E547" s="512"/>
      <c r="F547" s="510"/>
    </row>
    <row r="548" spans="1:6" ht="15" thickBot="1" x14ac:dyDescent="0.35">
      <c r="A548" s="780"/>
      <c r="B548" s="783"/>
      <c r="C548" s="787"/>
      <c r="D548" s="89" t="s">
        <v>1032</v>
      </c>
      <c r="E548" s="149"/>
      <c r="F548" s="91"/>
    </row>
    <row r="549" spans="1:6" ht="14.4" customHeight="1" x14ac:dyDescent="0.3">
      <c r="A549" s="780"/>
      <c r="B549" s="783"/>
      <c r="C549" s="784" t="s">
        <v>1040</v>
      </c>
      <c r="D549" s="85" t="s">
        <v>1041</v>
      </c>
      <c r="E549" s="515" t="s">
        <v>29</v>
      </c>
      <c r="F549" s="86"/>
    </row>
    <row r="550" spans="1:6" ht="15" customHeight="1" thickBot="1" x14ac:dyDescent="0.35">
      <c r="A550" s="780"/>
      <c r="B550" s="783"/>
      <c r="C550" s="786"/>
      <c r="D550" s="136" t="s">
        <v>1033</v>
      </c>
      <c r="E550" s="519"/>
      <c r="F550" s="520"/>
    </row>
    <row r="551" spans="1:6" ht="16.2" thickBot="1" x14ac:dyDescent="0.35">
      <c r="A551" s="781"/>
      <c r="B551" s="93" t="s">
        <v>203</v>
      </c>
      <c r="C551" s="92"/>
      <c r="D551" s="92"/>
      <c r="E551" s="92"/>
      <c r="F551" s="96">
        <f>SUM(F537:F550)</f>
        <v>0.3</v>
      </c>
    </row>
    <row r="553" spans="1:6" ht="15" thickBot="1" x14ac:dyDescent="0.35"/>
    <row r="554" spans="1:6" ht="16.2" thickBot="1" x14ac:dyDescent="0.35">
      <c r="A554" s="98" t="s">
        <v>146</v>
      </c>
      <c r="B554" s="776" t="s">
        <v>152</v>
      </c>
      <c r="C554" s="777"/>
      <c r="D554" s="777"/>
      <c r="E554" s="777"/>
      <c r="F554" s="144" t="s">
        <v>153</v>
      </c>
    </row>
    <row r="555" spans="1:6" ht="15.6" x14ac:dyDescent="0.3">
      <c r="A555" s="779" t="str">
        <f>'MAPA RIESGOS US'!F41</f>
        <v>Posibilidad de perdida económica  debido a equivoca selección del rubro correspondiente por concepto de solicitud de tiquetes aéreos y liquidación de viáticos de comisión de servicios de los servidores públicos y gastos de viaje de contratistas de la entidad.</v>
      </c>
      <c r="B555" s="782" t="str">
        <f>'MAPA RIESGOS US'!O41</f>
        <v>Verificar cumplimiento cronograma remitido por el área correspondiente, aprobación por la Dirección Nacional</v>
      </c>
      <c r="C555" s="784" t="s">
        <v>154</v>
      </c>
      <c r="D555" s="85" t="s">
        <v>156</v>
      </c>
      <c r="E555" s="513"/>
      <c r="F555" s="507" t="str">
        <f>IF(E555="X",25%,"")</f>
        <v/>
      </c>
    </row>
    <row r="556" spans="1:6" x14ac:dyDescent="0.3">
      <c r="A556" s="780"/>
      <c r="B556" s="783"/>
      <c r="C556" s="785"/>
      <c r="D556" s="84" t="s">
        <v>16</v>
      </c>
      <c r="E556" s="148" t="s">
        <v>29</v>
      </c>
      <c r="F556" s="503">
        <f>IF(E556="X",15%,"")</f>
        <v>0.15</v>
      </c>
    </row>
    <row r="557" spans="1:6" ht="16.2" thickBot="1" x14ac:dyDescent="0.35">
      <c r="A557" s="780"/>
      <c r="B557" s="783"/>
      <c r="C557" s="786"/>
      <c r="D557" s="137" t="s">
        <v>17</v>
      </c>
      <c r="E557" s="514"/>
      <c r="F557" s="508" t="str">
        <f>IF(E557="X",105%,"")</f>
        <v/>
      </c>
    </row>
    <row r="558" spans="1:6" ht="27.6" x14ac:dyDescent="0.3">
      <c r="A558" s="780"/>
      <c r="B558" s="783"/>
      <c r="C558" s="815" t="s">
        <v>155</v>
      </c>
      <c r="D558" s="140" t="s">
        <v>157</v>
      </c>
      <c r="E558" s="512"/>
      <c r="F558" s="506" t="str">
        <f>IF(E558="X",25%,"")</f>
        <v/>
      </c>
    </row>
    <row r="559" spans="1:6" ht="16.2" thickBot="1" x14ac:dyDescent="0.35">
      <c r="A559" s="780"/>
      <c r="B559" s="783"/>
      <c r="C559" s="816"/>
      <c r="D559" s="89" t="s">
        <v>10</v>
      </c>
      <c r="E559" s="524" t="s">
        <v>29</v>
      </c>
      <c r="F559" s="525">
        <f>IF(E559="X",15%,"")</f>
        <v>0.15</v>
      </c>
    </row>
    <row r="560" spans="1:6" ht="14.4" customHeight="1" x14ac:dyDescent="0.3">
      <c r="A560" s="780"/>
      <c r="B560" s="783"/>
      <c r="C560" s="784" t="s">
        <v>19</v>
      </c>
      <c r="D560" s="85" t="s">
        <v>1035</v>
      </c>
      <c r="E560" s="515" t="s">
        <v>29</v>
      </c>
      <c r="F560" s="86"/>
    </row>
    <row r="561" spans="1:6" ht="14.4" customHeight="1" x14ac:dyDescent="0.3">
      <c r="A561" s="780"/>
      <c r="B561" s="783"/>
      <c r="C561" s="785"/>
      <c r="D561" s="84" t="s">
        <v>1038</v>
      </c>
      <c r="E561" s="148"/>
      <c r="F561" s="79"/>
    </row>
    <row r="562" spans="1:6" ht="14.4" customHeight="1" thickBot="1" x14ac:dyDescent="0.35">
      <c r="A562" s="780"/>
      <c r="B562" s="783"/>
      <c r="C562" s="786"/>
      <c r="D562" s="137" t="s">
        <v>1036</v>
      </c>
      <c r="E562" s="519"/>
      <c r="F562" s="520"/>
    </row>
    <row r="563" spans="1:6" ht="33.6" customHeight="1" x14ac:dyDescent="0.3">
      <c r="A563" s="780"/>
      <c r="B563" s="783"/>
      <c r="C563" s="788" t="s">
        <v>22</v>
      </c>
      <c r="D563" s="140" t="s">
        <v>1039</v>
      </c>
      <c r="E563" s="512" t="s">
        <v>29</v>
      </c>
      <c r="F563" s="510"/>
    </row>
    <row r="564" spans="1:6" ht="14.4" customHeight="1" thickBot="1" x14ac:dyDescent="0.35">
      <c r="A564" s="780"/>
      <c r="B564" s="783"/>
      <c r="C564" s="787"/>
      <c r="D564" s="89" t="s">
        <v>1043</v>
      </c>
      <c r="E564" s="149"/>
      <c r="F564" s="91"/>
    </row>
    <row r="565" spans="1:6" x14ac:dyDescent="0.3">
      <c r="A565" s="780"/>
      <c r="B565" s="783"/>
      <c r="C565" s="784" t="s">
        <v>158</v>
      </c>
      <c r="D565" s="85" t="s">
        <v>1031</v>
      </c>
      <c r="E565" s="515"/>
      <c r="F565" s="86"/>
    </row>
    <row r="566" spans="1:6" ht="15" thickBot="1" x14ac:dyDescent="0.35">
      <c r="A566" s="780"/>
      <c r="B566" s="783"/>
      <c r="C566" s="786"/>
      <c r="D566" s="137" t="s">
        <v>1032</v>
      </c>
      <c r="E566" s="519"/>
      <c r="F566" s="520"/>
    </row>
    <row r="567" spans="1:6" ht="14.4" customHeight="1" x14ac:dyDescent="0.3">
      <c r="A567" s="780"/>
      <c r="B567" s="783"/>
      <c r="C567" s="788" t="s">
        <v>1040</v>
      </c>
      <c r="D567" s="140" t="s">
        <v>1041</v>
      </c>
      <c r="E567" s="512" t="s">
        <v>29</v>
      </c>
      <c r="F567" s="510"/>
    </row>
    <row r="568" spans="1:6" ht="15" customHeight="1" thickBot="1" x14ac:dyDescent="0.35">
      <c r="A568" s="780"/>
      <c r="B568" s="783"/>
      <c r="C568" s="786"/>
      <c r="D568" s="136" t="s">
        <v>1033</v>
      </c>
      <c r="E568" s="149"/>
      <c r="F568" s="91"/>
    </row>
    <row r="569" spans="1:6" ht="16.2" thickBot="1" x14ac:dyDescent="0.35">
      <c r="A569" s="781"/>
      <c r="B569" s="93" t="s">
        <v>204</v>
      </c>
      <c r="C569" s="92"/>
      <c r="D569" s="92"/>
      <c r="E569" s="92"/>
      <c r="F569" s="96">
        <f>SUM(F555:F568)</f>
        <v>0.3</v>
      </c>
    </row>
    <row r="572" spans="1:6" ht="15.6" x14ac:dyDescent="0.3">
      <c r="A572" s="814" t="s">
        <v>408</v>
      </c>
      <c r="B572" s="814"/>
      <c r="C572" s="814"/>
      <c r="D572" s="814"/>
      <c r="E572" s="814"/>
      <c r="F572" s="814"/>
    </row>
    <row r="574" spans="1:6" ht="15" thickBot="1" x14ac:dyDescent="0.35"/>
    <row r="575" spans="1:6" ht="16.2" thickBot="1" x14ac:dyDescent="0.35">
      <c r="A575" s="98" t="s">
        <v>146</v>
      </c>
      <c r="B575" s="776" t="s">
        <v>152</v>
      </c>
      <c r="C575" s="777"/>
      <c r="D575" s="777"/>
      <c r="E575" s="777"/>
      <c r="F575" s="144" t="s">
        <v>153</v>
      </c>
    </row>
    <row r="576" spans="1:6" ht="15.6" x14ac:dyDescent="0.3">
      <c r="A576" s="779" t="str">
        <f>'MAPA RIESGOS US'!F42</f>
        <v>Posibilidad de perdida reputacional, debido a la no actualización    de los estándares de imagen corporativa,al incumplimiento de su aplicació, a publicaciones   no  autorizadas. y  con contenido inadecuado</v>
      </c>
      <c r="B576" s="809" t="str">
        <f>'MAPA RIESGOS US'!O42</f>
        <v>El líder responsable del proceso, verificará  que la publicación y su contenido sea el previamente revisado y autorizado, en los tiempos y parámetros definidos.</v>
      </c>
      <c r="C576" s="804" t="s">
        <v>154</v>
      </c>
      <c r="D576" s="140" t="s">
        <v>156</v>
      </c>
      <c r="E576" s="145"/>
      <c r="F576" s="507" t="str">
        <f>IF(E576="X",25%,"")</f>
        <v/>
      </c>
    </row>
    <row r="577" spans="1:6" x14ac:dyDescent="0.3">
      <c r="A577" s="780"/>
      <c r="B577" s="810"/>
      <c r="C577" s="802"/>
      <c r="D577" s="84" t="s">
        <v>16</v>
      </c>
      <c r="E577" s="148" t="s">
        <v>29</v>
      </c>
      <c r="F577" s="503">
        <f>IF(E577="X",15%,"")</f>
        <v>0.15</v>
      </c>
    </row>
    <row r="578" spans="1:6" ht="16.2" thickBot="1" x14ac:dyDescent="0.35">
      <c r="A578" s="780"/>
      <c r="B578" s="810"/>
      <c r="C578" s="813"/>
      <c r="D578" s="89" t="s">
        <v>17</v>
      </c>
      <c r="E578" s="524"/>
      <c r="F578" s="525" t="str">
        <f>IF(E578="X",105%,"")</f>
        <v/>
      </c>
    </row>
    <row r="579" spans="1:6" ht="27.6" x14ac:dyDescent="0.3">
      <c r="A579" s="780"/>
      <c r="B579" s="810"/>
      <c r="C579" s="801" t="s">
        <v>155</v>
      </c>
      <c r="D579" s="85" t="s">
        <v>157</v>
      </c>
      <c r="E579" s="515"/>
      <c r="F579" s="507" t="str">
        <f>IF(E579="X",25%,"")</f>
        <v/>
      </c>
    </row>
    <row r="580" spans="1:6" ht="16.2" thickBot="1" x14ac:dyDescent="0.35">
      <c r="A580" s="780"/>
      <c r="B580" s="810"/>
      <c r="C580" s="803"/>
      <c r="D580" s="137" t="s">
        <v>10</v>
      </c>
      <c r="E580" s="514" t="s">
        <v>29</v>
      </c>
      <c r="F580" s="508">
        <f>IF(E580="X",15%,"")</f>
        <v>0.15</v>
      </c>
    </row>
    <row r="581" spans="1:6" ht="14.4" customHeight="1" x14ac:dyDescent="0.3">
      <c r="A581" s="780"/>
      <c r="B581" s="810"/>
      <c r="C581" s="804" t="s">
        <v>19</v>
      </c>
      <c r="D581" s="140" t="s">
        <v>1035</v>
      </c>
      <c r="E581" s="512" t="s">
        <v>29</v>
      </c>
      <c r="F581" s="510"/>
    </row>
    <row r="582" spans="1:6" ht="14.4" customHeight="1" x14ac:dyDescent="0.3">
      <c r="A582" s="780"/>
      <c r="B582" s="810"/>
      <c r="C582" s="802"/>
      <c r="D582" s="84" t="s">
        <v>1038</v>
      </c>
      <c r="E582" s="148"/>
      <c r="F582" s="79"/>
    </row>
    <row r="583" spans="1:6" ht="14.4" customHeight="1" thickBot="1" x14ac:dyDescent="0.35">
      <c r="A583" s="780"/>
      <c r="B583" s="810"/>
      <c r="C583" s="813"/>
      <c r="D583" s="89" t="s">
        <v>1036</v>
      </c>
      <c r="E583" s="149"/>
      <c r="F583" s="91"/>
    </row>
    <row r="584" spans="1:6" ht="31.2" customHeight="1" x14ac:dyDescent="0.3">
      <c r="A584" s="780"/>
      <c r="B584" s="810"/>
      <c r="C584" s="801" t="s">
        <v>22</v>
      </c>
      <c r="D584" s="85" t="s">
        <v>1039</v>
      </c>
      <c r="E584" s="515" t="s">
        <v>29</v>
      </c>
      <c r="F584" s="86"/>
    </row>
    <row r="585" spans="1:6" ht="14.4" customHeight="1" thickBot="1" x14ac:dyDescent="0.35">
      <c r="A585" s="780"/>
      <c r="B585" s="810"/>
      <c r="C585" s="803"/>
      <c r="D585" s="137" t="s">
        <v>1043</v>
      </c>
      <c r="E585" s="519"/>
      <c r="F585" s="520"/>
    </row>
    <row r="586" spans="1:6" x14ac:dyDescent="0.3">
      <c r="A586" s="780"/>
      <c r="B586" s="810"/>
      <c r="C586" s="804" t="s">
        <v>158</v>
      </c>
      <c r="D586" s="140" t="s">
        <v>1031</v>
      </c>
      <c r="E586" s="512"/>
      <c r="F586" s="510"/>
    </row>
    <row r="587" spans="1:6" ht="15" thickBot="1" x14ac:dyDescent="0.35">
      <c r="A587" s="780"/>
      <c r="B587" s="810"/>
      <c r="C587" s="813"/>
      <c r="D587" s="89" t="s">
        <v>1032</v>
      </c>
      <c r="E587" s="149"/>
      <c r="F587" s="91"/>
    </row>
    <row r="588" spans="1:6" ht="14.4" customHeight="1" x14ac:dyDescent="0.3">
      <c r="A588" s="780"/>
      <c r="B588" s="810"/>
      <c r="C588" s="801" t="s">
        <v>1040</v>
      </c>
      <c r="D588" s="85" t="s">
        <v>1041</v>
      </c>
      <c r="E588" s="515" t="s">
        <v>29</v>
      </c>
      <c r="F588" s="86"/>
    </row>
    <row r="589" spans="1:6" ht="15" customHeight="1" thickBot="1" x14ac:dyDescent="0.35">
      <c r="A589" s="780"/>
      <c r="B589" s="812"/>
      <c r="C589" s="803"/>
      <c r="D589" s="136" t="s">
        <v>1033</v>
      </c>
      <c r="E589" s="519"/>
      <c r="F589" s="520"/>
    </row>
    <row r="590" spans="1:6" ht="16.2" thickBot="1" x14ac:dyDescent="0.35">
      <c r="A590" s="781"/>
      <c r="B590" s="93" t="s">
        <v>159</v>
      </c>
      <c r="C590" s="92"/>
      <c r="D590" s="92"/>
      <c r="E590" s="92"/>
      <c r="F590" s="96">
        <f>SUM(F576:F589)</f>
        <v>0.3</v>
      </c>
    </row>
    <row r="592" spans="1:6" ht="15" thickBot="1" x14ac:dyDescent="0.35"/>
    <row r="593" spans="1:6" ht="16.2" thickBot="1" x14ac:dyDescent="0.35">
      <c r="A593" s="98" t="s">
        <v>146</v>
      </c>
      <c r="B593" s="776" t="s">
        <v>152</v>
      </c>
      <c r="C593" s="777"/>
      <c r="D593" s="777"/>
      <c r="E593" s="777"/>
      <c r="F593" s="144" t="s">
        <v>153</v>
      </c>
    </row>
    <row r="594" spans="1:6" ht="15.6" x14ac:dyDescent="0.3">
      <c r="A594" s="779" t="str">
        <f>'MAPA RIESGOS US'!F43</f>
        <v>Posibilidad de perdida reputacional, debido a la recolección de la información  de manera extemporánea e incompleta  para ser publicada a través de los canales dispuestos por la Entidad.</v>
      </c>
      <c r="B594" s="809" t="str">
        <f>'MAPA RIESGOS US'!O43</f>
        <v>El líder responsable del proceso deberá verificar y asegurar la recolección de contenidos dentro de los tiempos y estándares establecidos.</v>
      </c>
      <c r="C594" s="804" t="s">
        <v>154</v>
      </c>
      <c r="D594" s="140" t="s">
        <v>156</v>
      </c>
      <c r="E594" s="145"/>
      <c r="F594" s="507" t="str">
        <f>IF(E594="X",25%,"")</f>
        <v/>
      </c>
    </row>
    <row r="595" spans="1:6" x14ac:dyDescent="0.3">
      <c r="A595" s="780"/>
      <c r="B595" s="810"/>
      <c r="C595" s="802"/>
      <c r="D595" s="84" t="s">
        <v>16</v>
      </c>
      <c r="E595" s="148" t="s">
        <v>29</v>
      </c>
      <c r="F595" s="503">
        <f>IF(E595="X",15%,"")</f>
        <v>0.15</v>
      </c>
    </row>
    <row r="596" spans="1:6" ht="16.2" thickBot="1" x14ac:dyDescent="0.35">
      <c r="A596" s="780"/>
      <c r="B596" s="810"/>
      <c r="C596" s="813"/>
      <c r="D596" s="89" t="s">
        <v>17</v>
      </c>
      <c r="E596" s="524"/>
      <c r="F596" s="525" t="str">
        <f>IF(E596="X",105%,"")</f>
        <v/>
      </c>
    </row>
    <row r="597" spans="1:6" ht="27.6" x14ac:dyDescent="0.3">
      <c r="A597" s="780"/>
      <c r="B597" s="810"/>
      <c r="C597" s="801" t="s">
        <v>155</v>
      </c>
      <c r="D597" s="85" t="s">
        <v>157</v>
      </c>
      <c r="E597" s="515"/>
      <c r="F597" s="507" t="str">
        <f>IF(E597="X",25%,"")</f>
        <v/>
      </c>
    </row>
    <row r="598" spans="1:6" ht="16.2" thickBot="1" x14ac:dyDescent="0.35">
      <c r="A598" s="780"/>
      <c r="B598" s="810"/>
      <c r="C598" s="803"/>
      <c r="D598" s="137" t="s">
        <v>10</v>
      </c>
      <c r="E598" s="514" t="s">
        <v>29</v>
      </c>
      <c r="F598" s="508">
        <f>IF(E598="X",15%,"")</f>
        <v>0.15</v>
      </c>
    </row>
    <row r="599" spans="1:6" ht="14.4" customHeight="1" x14ac:dyDescent="0.3">
      <c r="A599" s="780"/>
      <c r="B599" s="810"/>
      <c r="C599" s="784" t="s">
        <v>19</v>
      </c>
      <c r="D599" s="85" t="s">
        <v>1035</v>
      </c>
      <c r="E599" s="515" t="s">
        <v>29</v>
      </c>
      <c r="F599" s="86"/>
    </row>
    <row r="600" spans="1:6" ht="14.4" customHeight="1" x14ac:dyDescent="0.3">
      <c r="A600" s="780"/>
      <c r="B600" s="810"/>
      <c r="C600" s="785"/>
      <c r="D600" s="84" t="s">
        <v>1038</v>
      </c>
      <c r="E600" s="148"/>
      <c r="F600" s="79"/>
    </row>
    <row r="601" spans="1:6" ht="14.4" customHeight="1" thickBot="1" x14ac:dyDescent="0.35">
      <c r="A601" s="780"/>
      <c r="B601" s="810"/>
      <c r="C601" s="786"/>
      <c r="D601" s="137" t="s">
        <v>1036</v>
      </c>
      <c r="E601" s="519"/>
      <c r="F601" s="520"/>
    </row>
    <row r="602" spans="1:6" ht="26.4" customHeight="1" x14ac:dyDescent="0.3">
      <c r="A602" s="780"/>
      <c r="B602" s="810"/>
      <c r="C602" s="804" t="s">
        <v>22</v>
      </c>
      <c r="D602" s="140" t="s">
        <v>1039</v>
      </c>
      <c r="E602" s="512" t="s">
        <v>29</v>
      </c>
      <c r="F602" s="510"/>
    </row>
    <row r="603" spans="1:6" ht="14.4" customHeight="1" thickBot="1" x14ac:dyDescent="0.35">
      <c r="A603" s="780"/>
      <c r="B603" s="810"/>
      <c r="C603" s="813"/>
      <c r="D603" s="89" t="s">
        <v>1043</v>
      </c>
      <c r="E603" s="149"/>
      <c r="F603" s="91"/>
    </row>
    <row r="604" spans="1:6" x14ac:dyDescent="0.3">
      <c r="A604" s="780"/>
      <c r="B604" s="810"/>
      <c r="C604" s="784" t="s">
        <v>158</v>
      </c>
      <c r="D604" s="85" t="s">
        <v>1031</v>
      </c>
      <c r="E604" s="515"/>
      <c r="F604" s="86"/>
    </row>
    <row r="605" spans="1:6" ht="15" thickBot="1" x14ac:dyDescent="0.35">
      <c r="A605" s="780"/>
      <c r="B605" s="810"/>
      <c r="C605" s="786"/>
      <c r="D605" s="137" t="s">
        <v>1032</v>
      </c>
      <c r="E605" s="519"/>
      <c r="F605" s="520"/>
    </row>
    <row r="606" spans="1:6" ht="14.4" customHeight="1" x14ac:dyDescent="0.3">
      <c r="A606" s="780"/>
      <c r="B606" s="810"/>
      <c r="C606" s="804" t="s">
        <v>1040</v>
      </c>
      <c r="D606" s="140" t="s">
        <v>1041</v>
      </c>
      <c r="E606" s="512" t="s">
        <v>29</v>
      </c>
      <c r="F606" s="510"/>
    </row>
    <row r="607" spans="1:6" ht="15" customHeight="1" thickBot="1" x14ac:dyDescent="0.35">
      <c r="A607" s="780"/>
      <c r="B607" s="812"/>
      <c r="C607" s="803"/>
      <c r="D607" s="136" t="s">
        <v>1033</v>
      </c>
      <c r="E607" s="149"/>
      <c r="F607" s="91"/>
    </row>
    <row r="608" spans="1:6" ht="16.2" thickBot="1" x14ac:dyDescent="0.35">
      <c r="A608" s="781"/>
      <c r="B608" s="93" t="s">
        <v>201</v>
      </c>
      <c r="C608" s="92"/>
      <c r="D608" s="92"/>
      <c r="E608" s="92"/>
      <c r="F608" s="96">
        <f>SUM(F594:F607)</f>
        <v>0.3</v>
      </c>
    </row>
    <row r="610" spans="1:6" ht="15.6" x14ac:dyDescent="0.3">
      <c r="A610" s="778" t="s">
        <v>409</v>
      </c>
      <c r="B610" s="778"/>
      <c r="C610" s="778"/>
      <c r="D610" s="778"/>
      <c r="E610" s="778"/>
      <c r="F610" s="778"/>
    </row>
    <row r="611" spans="1:6" ht="15" thickBot="1" x14ac:dyDescent="0.35"/>
    <row r="612" spans="1:6" ht="16.2" thickBot="1" x14ac:dyDescent="0.35">
      <c r="A612" s="98" t="s">
        <v>146</v>
      </c>
      <c r="B612" s="776" t="s">
        <v>152</v>
      </c>
      <c r="C612" s="777"/>
      <c r="D612" s="777"/>
      <c r="E612" s="777"/>
      <c r="F612" s="144" t="s">
        <v>153</v>
      </c>
    </row>
    <row r="613" spans="1:6" ht="15.6" x14ac:dyDescent="0.3">
      <c r="A613" s="779" t="str">
        <f>'MAPA RIESGOS US'!F44</f>
        <v xml:space="preserve">Posibilidad de perdida económica de bienes muebles, equipos y suministros de oficina de la Unidad, debido a extravio,  fallas en la relación e identificación de los bienes, o administración de inventarios.
</v>
      </c>
      <c r="B613" s="809" t="str">
        <f>'MAPA RIESGOS US'!O44</f>
        <v>Verificar cantidad y descripción de bienes contra factura, hoja de inventarios individual y diligenciamiento de los registros correspondientes de inventarios. Por parte del profesional Especializado responsable de Inventarios</v>
      </c>
      <c r="C613" s="804" t="s">
        <v>154</v>
      </c>
      <c r="D613" s="140" t="s">
        <v>156</v>
      </c>
      <c r="E613" s="145"/>
      <c r="F613" s="507" t="str">
        <f>IF(E613="X",25%,"")</f>
        <v/>
      </c>
    </row>
    <row r="614" spans="1:6" x14ac:dyDescent="0.3">
      <c r="A614" s="780"/>
      <c r="B614" s="810"/>
      <c r="C614" s="802"/>
      <c r="D614" s="84" t="s">
        <v>16</v>
      </c>
      <c r="E614" s="148" t="s">
        <v>29</v>
      </c>
      <c r="F614" s="503">
        <f>IF(E614="X",15%,"")</f>
        <v>0.15</v>
      </c>
    </row>
    <row r="615" spans="1:6" ht="16.2" thickBot="1" x14ac:dyDescent="0.35">
      <c r="A615" s="780"/>
      <c r="B615" s="810"/>
      <c r="C615" s="813"/>
      <c r="D615" s="89" t="s">
        <v>17</v>
      </c>
      <c r="E615" s="524"/>
      <c r="F615" s="525" t="str">
        <f>IF(E615="X",105%,"")</f>
        <v/>
      </c>
    </row>
    <row r="616" spans="1:6" ht="27.6" x14ac:dyDescent="0.3">
      <c r="A616" s="780"/>
      <c r="B616" s="810"/>
      <c r="C616" s="801" t="s">
        <v>155</v>
      </c>
      <c r="D616" s="85" t="s">
        <v>157</v>
      </c>
      <c r="E616" s="515"/>
      <c r="F616" s="507" t="str">
        <f>IF(E616="X",25%,"")</f>
        <v/>
      </c>
    </row>
    <row r="617" spans="1:6" ht="16.2" thickBot="1" x14ac:dyDescent="0.35">
      <c r="A617" s="780"/>
      <c r="B617" s="810"/>
      <c r="C617" s="803"/>
      <c r="D617" s="137" t="s">
        <v>10</v>
      </c>
      <c r="E617" s="514" t="s">
        <v>29</v>
      </c>
      <c r="F617" s="508">
        <f>IF(E617="X",15%,"")</f>
        <v>0.15</v>
      </c>
    </row>
    <row r="618" spans="1:6" ht="14.4" customHeight="1" x14ac:dyDescent="0.3">
      <c r="A618" s="780"/>
      <c r="B618" s="810"/>
      <c r="C618" s="804" t="s">
        <v>19</v>
      </c>
      <c r="D618" s="140" t="s">
        <v>1035</v>
      </c>
      <c r="E618" s="512" t="s">
        <v>29</v>
      </c>
      <c r="F618" s="510"/>
    </row>
    <row r="619" spans="1:6" ht="14.4" customHeight="1" x14ac:dyDescent="0.3">
      <c r="A619" s="780"/>
      <c r="B619" s="810"/>
      <c r="C619" s="802"/>
      <c r="D619" s="84" t="s">
        <v>1038</v>
      </c>
      <c r="E619" s="148"/>
      <c r="F619" s="79"/>
    </row>
    <row r="620" spans="1:6" ht="14.4" customHeight="1" thickBot="1" x14ac:dyDescent="0.35">
      <c r="A620" s="780"/>
      <c r="B620" s="810"/>
      <c r="C620" s="813"/>
      <c r="D620" s="89" t="s">
        <v>1036</v>
      </c>
      <c r="E620" s="149"/>
      <c r="F620" s="91"/>
    </row>
    <row r="621" spans="1:6" ht="31.2" customHeight="1" x14ac:dyDescent="0.3">
      <c r="A621" s="780"/>
      <c r="B621" s="810"/>
      <c r="C621" s="801" t="s">
        <v>22</v>
      </c>
      <c r="D621" s="85" t="s">
        <v>1039</v>
      </c>
      <c r="E621" s="515" t="s">
        <v>29</v>
      </c>
      <c r="F621" s="86"/>
    </row>
    <row r="622" spans="1:6" ht="14.4" customHeight="1" thickBot="1" x14ac:dyDescent="0.35">
      <c r="A622" s="780"/>
      <c r="B622" s="810"/>
      <c r="C622" s="803"/>
      <c r="D622" s="137" t="s">
        <v>1043</v>
      </c>
      <c r="E622" s="519"/>
      <c r="F622" s="520"/>
    </row>
    <row r="623" spans="1:6" x14ac:dyDescent="0.3">
      <c r="A623" s="780"/>
      <c r="B623" s="810"/>
      <c r="C623" s="804" t="s">
        <v>158</v>
      </c>
      <c r="D623" s="140" t="s">
        <v>1031</v>
      </c>
      <c r="E623" s="512"/>
      <c r="F623" s="510"/>
    </row>
    <row r="624" spans="1:6" ht="15" thickBot="1" x14ac:dyDescent="0.35">
      <c r="A624" s="780"/>
      <c r="B624" s="810"/>
      <c r="C624" s="813"/>
      <c r="D624" s="89" t="s">
        <v>1032</v>
      </c>
      <c r="E624" s="149"/>
      <c r="F624" s="91"/>
    </row>
    <row r="625" spans="1:6" ht="14.4" customHeight="1" x14ac:dyDescent="0.3">
      <c r="A625" s="780"/>
      <c r="B625" s="810"/>
      <c r="C625" s="801" t="s">
        <v>1040</v>
      </c>
      <c r="D625" s="85" t="s">
        <v>1041</v>
      </c>
      <c r="E625" s="515" t="s">
        <v>29</v>
      </c>
      <c r="F625" s="86"/>
    </row>
    <row r="626" spans="1:6" ht="15" customHeight="1" thickBot="1" x14ac:dyDescent="0.35">
      <c r="A626" s="780"/>
      <c r="B626" s="812"/>
      <c r="C626" s="803"/>
      <c r="D626" s="136" t="s">
        <v>1033</v>
      </c>
      <c r="E626" s="519"/>
      <c r="F626" s="520"/>
    </row>
    <row r="627" spans="1:6" ht="16.2" thickBot="1" x14ac:dyDescent="0.35">
      <c r="A627" s="781"/>
      <c r="B627" s="93" t="s">
        <v>159</v>
      </c>
      <c r="C627" s="92"/>
      <c r="D627" s="92"/>
      <c r="E627" s="92"/>
      <c r="F627" s="96">
        <f>SUM(F613:F626)</f>
        <v>0.3</v>
      </c>
    </row>
    <row r="629" spans="1:6" ht="15" thickBot="1" x14ac:dyDescent="0.35"/>
    <row r="630" spans="1:6" ht="16.2" thickBot="1" x14ac:dyDescent="0.35">
      <c r="A630" s="98" t="s">
        <v>146</v>
      </c>
      <c r="B630" s="776" t="s">
        <v>152</v>
      </c>
      <c r="C630" s="777"/>
      <c r="D630" s="777"/>
      <c r="E630" s="777"/>
      <c r="F630" s="144" t="s">
        <v>153</v>
      </c>
    </row>
    <row r="631" spans="1:6" ht="15.6" x14ac:dyDescent="0.3">
      <c r="A631" s="779" t="str">
        <f>'MAPA RIESGOS US'!F45</f>
        <v>Posibilidad de perdida económica, debido a sustracción de los recursos asignados a caja menor.</v>
      </c>
      <c r="B631" s="809" t="str">
        <f>'MAPA RIESGOS US'!O45</f>
        <v>Disponer de efectivo en montos no superiores a $500.000.</v>
      </c>
      <c r="C631" s="804" t="s">
        <v>154</v>
      </c>
      <c r="D631" s="140" t="s">
        <v>156</v>
      </c>
      <c r="E631" s="145"/>
      <c r="F631" s="507" t="str">
        <f>IF(E631="X",25%,"")</f>
        <v/>
      </c>
    </row>
    <row r="632" spans="1:6" x14ac:dyDescent="0.3">
      <c r="A632" s="780"/>
      <c r="B632" s="810"/>
      <c r="C632" s="802"/>
      <c r="D632" s="84" t="s">
        <v>16</v>
      </c>
      <c r="E632" s="148" t="s">
        <v>29</v>
      </c>
      <c r="F632" s="503">
        <f>IF(E632="X",15%,"")</f>
        <v>0.15</v>
      </c>
    </row>
    <row r="633" spans="1:6" ht="16.2" thickBot="1" x14ac:dyDescent="0.35">
      <c r="A633" s="780"/>
      <c r="B633" s="810"/>
      <c r="C633" s="813"/>
      <c r="D633" s="89" t="s">
        <v>17</v>
      </c>
      <c r="E633" s="524"/>
      <c r="F633" s="525" t="str">
        <f>IF(E633="X",105%,"")</f>
        <v/>
      </c>
    </row>
    <row r="634" spans="1:6" ht="27.6" x14ac:dyDescent="0.3">
      <c r="A634" s="780"/>
      <c r="B634" s="810"/>
      <c r="C634" s="801" t="s">
        <v>155</v>
      </c>
      <c r="D634" s="85" t="s">
        <v>157</v>
      </c>
      <c r="E634" s="515"/>
      <c r="F634" s="507" t="str">
        <f>IF(E634="X",25%,"")</f>
        <v/>
      </c>
    </row>
    <row r="635" spans="1:6" ht="16.2" thickBot="1" x14ac:dyDescent="0.35">
      <c r="A635" s="780"/>
      <c r="B635" s="810"/>
      <c r="C635" s="803"/>
      <c r="D635" s="137" t="s">
        <v>10</v>
      </c>
      <c r="E635" s="514" t="s">
        <v>29</v>
      </c>
      <c r="F635" s="508">
        <f>IF(E635="X",15%,"")</f>
        <v>0.15</v>
      </c>
    </row>
    <row r="636" spans="1:6" ht="14.4" customHeight="1" x14ac:dyDescent="0.3">
      <c r="A636" s="780"/>
      <c r="B636" s="810"/>
      <c r="C636" s="801" t="s">
        <v>19</v>
      </c>
      <c r="D636" s="85" t="s">
        <v>1035</v>
      </c>
      <c r="E636" s="515" t="s">
        <v>29</v>
      </c>
      <c r="F636" s="86"/>
    </row>
    <row r="637" spans="1:6" ht="14.4" customHeight="1" x14ac:dyDescent="0.3">
      <c r="A637" s="780"/>
      <c r="B637" s="810"/>
      <c r="C637" s="802"/>
      <c r="D637" s="84" t="s">
        <v>1038</v>
      </c>
      <c r="E637" s="148"/>
      <c r="F637" s="79"/>
    </row>
    <row r="638" spans="1:6" ht="14.4" customHeight="1" thickBot="1" x14ac:dyDescent="0.35">
      <c r="A638" s="780"/>
      <c r="B638" s="810"/>
      <c r="C638" s="803"/>
      <c r="D638" s="137" t="s">
        <v>1036</v>
      </c>
      <c r="E638" s="519"/>
      <c r="F638" s="520"/>
    </row>
    <row r="639" spans="1:6" ht="25.2" customHeight="1" x14ac:dyDescent="0.3">
      <c r="A639" s="780"/>
      <c r="B639" s="810"/>
      <c r="C639" s="801" t="s">
        <v>22</v>
      </c>
      <c r="D639" s="85" t="s">
        <v>1039</v>
      </c>
      <c r="E639" s="515" t="s">
        <v>29</v>
      </c>
      <c r="F639" s="86"/>
    </row>
    <row r="640" spans="1:6" ht="14.4" customHeight="1" thickBot="1" x14ac:dyDescent="0.35">
      <c r="A640" s="780"/>
      <c r="B640" s="810"/>
      <c r="C640" s="803"/>
      <c r="D640" s="137" t="s">
        <v>1043</v>
      </c>
      <c r="E640" s="519"/>
      <c r="F640" s="520"/>
    </row>
    <row r="641" spans="1:6" x14ac:dyDescent="0.3">
      <c r="A641" s="780"/>
      <c r="B641" s="810"/>
      <c r="C641" s="804" t="s">
        <v>158</v>
      </c>
      <c r="D641" s="140" t="s">
        <v>1031</v>
      </c>
      <c r="E641" s="512"/>
      <c r="F641" s="510"/>
    </row>
    <row r="642" spans="1:6" ht="15" thickBot="1" x14ac:dyDescent="0.35">
      <c r="A642" s="780"/>
      <c r="B642" s="810"/>
      <c r="C642" s="813"/>
      <c r="D642" s="89" t="s">
        <v>1032</v>
      </c>
      <c r="E642" s="148"/>
      <c r="F642" s="79"/>
    </row>
    <row r="643" spans="1:6" ht="14.4" customHeight="1" x14ac:dyDescent="0.3">
      <c r="A643" s="780"/>
      <c r="B643" s="810"/>
      <c r="C643" s="801" t="s">
        <v>1040</v>
      </c>
      <c r="D643" s="85" t="s">
        <v>1041</v>
      </c>
      <c r="E643" s="148" t="s">
        <v>29</v>
      </c>
      <c r="F643" s="79"/>
    </row>
    <row r="644" spans="1:6" ht="15" customHeight="1" thickBot="1" x14ac:dyDescent="0.35">
      <c r="A644" s="780"/>
      <c r="B644" s="812"/>
      <c r="C644" s="803"/>
      <c r="D644" s="136" t="s">
        <v>1033</v>
      </c>
      <c r="E644" s="519"/>
      <c r="F644" s="520"/>
    </row>
    <row r="645" spans="1:6" ht="16.2" thickBot="1" x14ac:dyDescent="0.35">
      <c r="A645" s="781"/>
      <c r="B645" s="93" t="s">
        <v>201</v>
      </c>
      <c r="C645" s="92"/>
      <c r="D645" s="92"/>
      <c r="E645" s="92"/>
      <c r="F645" s="96">
        <f>SUM(F631:F644)</f>
        <v>0.3</v>
      </c>
    </row>
    <row r="647" spans="1:6" ht="15" thickBot="1" x14ac:dyDescent="0.35"/>
    <row r="648" spans="1:6" ht="16.2" thickBot="1" x14ac:dyDescent="0.35">
      <c r="A648" s="98" t="s">
        <v>146</v>
      </c>
      <c r="B648" s="776" t="s">
        <v>152</v>
      </c>
      <c r="C648" s="777"/>
      <c r="D648" s="777"/>
      <c r="E648" s="777"/>
      <c r="F648" s="144" t="s">
        <v>153</v>
      </c>
    </row>
    <row r="649" spans="1:6" ht="15.6" x14ac:dyDescent="0.3">
      <c r="A649" s="779" t="str">
        <f>'MAPA RIESGOS US'!F46</f>
        <v>Posibilidad de perdida reputacional y económica, debido a incumplimiento del plan institucional de Gestión Ambiental - PIGA, como de las actividades allí contempladas.</v>
      </c>
      <c r="B649" s="809" t="str">
        <f>'MAPA RIESGOS US'!O46</f>
        <v>Socializar Plan Institucional de Gestión Ambiental - PIGA, su desarrollo y seguimiento a las actividades.</v>
      </c>
      <c r="C649" s="804" t="s">
        <v>154</v>
      </c>
      <c r="D649" s="140" t="s">
        <v>156</v>
      </c>
      <c r="E649" s="145"/>
      <c r="F649" s="507" t="str">
        <f>IF(E649="X",25%,"")</f>
        <v/>
      </c>
    </row>
    <row r="650" spans="1:6" x14ac:dyDescent="0.3">
      <c r="A650" s="780"/>
      <c r="B650" s="810"/>
      <c r="C650" s="802"/>
      <c r="D650" s="84" t="s">
        <v>16</v>
      </c>
      <c r="E650" s="148" t="s">
        <v>29</v>
      </c>
      <c r="F650" s="503">
        <f>IF(E650="X",15%,"")</f>
        <v>0.15</v>
      </c>
    </row>
    <row r="651" spans="1:6" ht="16.2" thickBot="1" x14ac:dyDescent="0.35">
      <c r="A651" s="780"/>
      <c r="B651" s="810"/>
      <c r="C651" s="813"/>
      <c r="D651" s="89" t="s">
        <v>17</v>
      </c>
      <c r="E651" s="524"/>
      <c r="F651" s="525" t="str">
        <f>IF(E651="X",105%,"")</f>
        <v/>
      </c>
    </row>
    <row r="652" spans="1:6" ht="27.6" x14ac:dyDescent="0.3">
      <c r="A652" s="780"/>
      <c r="B652" s="810"/>
      <c r="C652" s="801" t="s">
        <v>155</v>
      </c>
      <c r="D652" s="85" t="s">
        <v>157</v>
      </c>
      <c r="E652" s="515"/>
      <c r="F652" s="507" t="str">
        <f>IF(E652="X",25%,"")</f>
        <v/>
      </c>
    </row>
    <row r="653" spans="1:6" ht="16.2" thickBot="1" x14ac:dyDescent="0.35">
      <c r="A653" s="780"/>
      <c r="B653" s="810"/>
      <c r="C653" s="803"/>
      <c r="D653" s="137" t="s">
        <v>10</v>
      </c>
      <c r="E653" s="514" t="s">
        <v>29</v>
      </c>
      <c r="F653" s="508">
        <f>IF(E653="X",15%,"")</f>
        <v>0.15</v>
      </c>
    </row>
    <row r="654" spans="1:6" ht="14.4" customHeight="1" x14ac:dyDescent="0.3">
      <c r="A654" s="780"/>
      <c r="B654" s="810"/>
      <c r="C654" s="804" t="s">
        <v>19</v>
      </c>
      <c r="D654" s="140" t="s">
        <v>1035</v>
      </c>
      <c r="E654" s="512" t="s">
        <v>29</v>
      </c>
      <c r="F654" s="510"/>
    </row>
    <row r="655" spans="1:6" ht="14.4" customHeight="1" x14ac:dyDescent="0.3">
      <c r="A655" s="780"/>
      <c r="B655" s="810"/>
      <c r="C655" s="802"/>
      <c r="D655" s="84" t="s">
        <v>1038</v>
      </c>
      <c r="E655" s="148"/>
      <c r="F655" s="79"/>
    </row>
    <row r="656" spans="1:6" ht="14.4" customHeight="1" thickBot="1" x14ac:dyDescent="0.35">
      <c r="A656" s="780"/>
      <c r="B656" s="810"/>
      <c r="C656" s="813"/>
      <c r="D656" s="89" t="s">
        <v>1036</v>
      </c>
      <c r="E656" s="149"/>
      <c r="F656" s="91"/>
    </row>
    <row r="657" spans="1:6" ht="26.4" customHeight="1" x14ac:dyDescent="0.3">
      <c r="A657" s="780"/>
      <c r="B657" s="810"/>
      <c r="C657" s="801" t="s">
        <v>22</v>
      </c>
      <c r="D657" s="85" t="s">
        <v>1039</v>
      </c>
      <c r="E657" s="515" t="s">
        <v>29</v>
      </c>
      <c r="F657" s="86"/>
    </row>
    <row r="658" spans="1:6" ht="14.4" customHeight="1" thickBot="1" x14ac:dyDescent="0.35">
      <c r="A658" s="780"/>
      <c r="B658" s="810"/>
      <c r="C658" s="803"/>
      <c r="D658" s="137" t="s">
        <v>1043</v>
      </c>
      <c r="E658" s="519"/>
      <c r="F658" s="520"/>
    </row>
    <row r="659" spans="1:6" x14ac:dyDescent="0.3">
      <c r="A659" s="780"/>
      <c r="B659" s="810"/>
      <c r="C659" s="804" t="s">
        <v>158</v>
      </c>
      <c r="D659" s="140" t="s">
        <v>1031</v>
      </c>
      <c r="E659" s="512"/>
      <c r="F659" s="510"/>
    </row>
    <row r="660" spans="1:6" ht="15" thickBot="1" x14ac:dyDescent="0.35">
      <c r="A660" s="780"/>
      <c r="B660" s="810"/>
      <c r="C660" s="813"/>
      <c r="D660" s="89" t="s">
        <v>1032</v>
      </c>
      <c r="E660" s="149"/>
      <c r="F660" s="91"/>
    </row>
    <row r="661" spans="1:6" ht="14.4" customHeight="1" x14ac:dyDescent="0.3">
      <c r="A661" s="780"/>
      <c r="B661" s="810"/>
      <c r="C661" s="801" t="s">
        <v>1040</v>
      </c>
      <c r="D661" s="85" t="s">
        <v>1041</v>
      </c>
      <c r="E661" s="515" t="s">
        <v>29</v>
      </c>
      <c r="F661" s="86"/>
    </row>
    <row r="662" spans="1:6" ht="15" customHeight="1" thickBot="1" x14ac:dyDescent="0.35">
      <c r="A662" s="780"/>
      <c r="B662" s="812"/>
      <c r="C662" s="803"/>
      <c r="D662" s="136" t="s">
        <v>1033</v>
      </c>
      <c r="E662" s="519"/>
      <c r="F662" s="520"/>
    </row>
    <row r="663" spans="1:6" ht="16.2" thickBot="1" x14ac:dyDescent="0.35">
      <c r="A663" s="781"/>
      <c r="B663" s="93" t="s">
        <v>202</v>
      </c>
      <c r="C663" s="92"/>
      <c r="D663" s="92"/>
      <c r="E663" s="92"/>
      <c r="F663" s="96">
        <f>SUM(F649:F662)</f>
        <v>0.3</v>
      </c>
    </row>
    <row r="665" spans="1:6" ht="15" thickBot="1" x14ac:dyDescent="0.35"/>
    <row r="666" spans="1:6" ht="16.2" thickBot="1" x14ac:dyDescent="0.35">
      <c r="A666" s="98" t="s">
        <v>146</v>
      </c>
      <c r="B666" s="776" t="s">
        <v>152</v>
      </c>
      <c r="C666" s="777"/>
      <c r="D666" s="777"/>
      <c r="E666" s="777"/>
      <c r="F666" s="144" t="s">
        <v>153</v>
      </c>
    </row>
    <row r="667" spans="1:6" ht="15.6" x14ac:dyDescent="0.3">
      <c r="A667" s="779" t="str">
        <f>'MAPA RIESGOS US'!F47</f>
        <v xml:space="preserve">Posibilidad de perdida económica de bienes muebles, equipos y suministros de oficina de la Unidad, debido a sustracción de los bienes.
</v>
      </c>
      <c r="B667" s="809" t="str">
        <f>'MAPA RIESGOS US'!O47</f>
        <v>Verificación identidad del personal autorizado a accesar a la Entidad.</v>
      </c>
      <c r="C667" s="804" t="s">
        <v>154</v>
      </c>
      <c r="D667" s="140" t="s">
        <v>156</v>
      </c>
      <c r="E667" s="145"/>
      <c r="F667" s="507" t="str">
        <f>IF(E667="X",25%,"")</f>
        <v/>
      </c>
    </row>
    <row r="668" spans="1:6" x14ac:dyDescent="0.3">
      <c r="A668" s="780"/>
      <c r="B668" s="810"/>
      <c r="C668" s="802"/>
      <c r="D668" s="84" t="s">
        <v>16</v>
      </c>
      <c r="E668" s="148" t="s">
        <v>29</v>
      </c>
      <c r="F668" s="503">
        <f>IF(E668="X",15%,"")</f>
        <v>0.15</v>
      </c>
    </row>
    <row r="669" spans="1:6" ht="16.2" thickBot="1" x14ac:dyDescent="0.35">
      <c r="A669" s="780"/>
      <c r="B669" s="810"/>
      <c r="C669" s="813"/>
      <c r="D669" s="89" t="s">
        <v>17</v>
      </c>
      <c r="E669" s="524"/>
      <c r="F669" s="525" t="str">
        <f>IF(E669="X",105%,"")</f>
        <v/>
      </c>
    </row>
    <row r="670" spans="1:6" ht="27.6" x14ac:dyDescent="0.3">
      <c r="A670" s="780"/>
      <c r="B670" s="810"/>
      <c r="C670" s="801" t="s">
        <v>155</v>
      </c>
      <c r="D670" s="85" t="s">
        <v>157</v>
      </c>
      <c r="E670" s="515"/>
      <c r="F670" s="507" t="str">
        <f>IF(E670="X",25%,"")</f>
        <v/>
      </c>
    </row>
    <row r="671" spans="1:6" ht="16.2" thickBot="1" x14ac:dyDescent="0.35">
      <c r="A671" s="780"/>
      <c r="B671" s="810"/>
      <c r="C671" s="803"/>
      <c r="D671" s="137" t="s">
        <v>10</v>
      </c>
      <c r="E671" s="514" t="s">
        <v>29</v>
      </c>
      <c r="F671" s="508">
        <f>IF(E671="X",15%,"")</f>
        <v>0.15</v>
      </c>
    </row>
    <row r="672" spans="1:6" ht="14.4" customHeight="1" x14ac:dyDescent="0.3">
      <c r="A672" s="780"/>
      <c r="B672" s="810"/>
      <c r="C672" s="804" t="s">
        <v>19</v>
      </c>
      <c r="D672" s="140" t="s">
        <v>1035</v>
      </c>
      <c r="E672" s="512" t="s">
        <v>29</v>
      </c>
      <c r="F672" s="510"/>
    </row>
    <row r="673" spans="1:6" ht="14.4" customHeight="1" x14ac:dyDescent="0.3">
      <c r="A673" s="780"/>
      <c r="B673" s="810"/>
      <c r="C673" s="802"/>
      <c r="D673" s="84" t="s">
        <v>1038</v>
      </c>
      <c r="E673" s="148"/>
      <c r="F673" s="79"/>
    </row>
    <row r="674" spans="1:6" ht="14.4" customHeight="1" thickBot="1" x14ac:dyDescent="0.35">
      <c r="A674" s="780"/>
      <c r="B674" s="810"/>
      <c r="C674" s="813"/>
      <c r="D674" s="89" t="s">
        <v>1036</v>
      </c>
      <c r="E674" s="149"/>
      <c r="F674" s="91"/>
    </row>
    <row r="675" spans="1:6" ht="28.2" customHeight="1" x14ac:dyDescent="0.3">
      <c r="A675" s="780"/>
      <c r="B675" s="810"/>
      <c r="C675" s="801" t="s">
        <v>22</v>
      </c>
      <c r="D675" s="85" t="s">
        <v>1039</v>
      </c>
      <c r="E675" s="515" t="s">
        <v>29</v>
      </c>
      <c r="F675" s="86"/>
    </row>
    <row r="676" spans="1:6" ht="14.4" customHeight="1" thickBot="1" x14ac:dyDescent="0.35">
      <c r="A676" s="780"/>
      <c r="B676" s="810"/>
      <c r="C676" s="803"/>
      <c r="D676" s="137" t="s">
        <v>1043</v>
      </c>
      <c r="E676" s="519"/>
      <c r="F676" s="520"/>
    </row>
    <row r="677" spans="1:6" x14ac:dyDescent="0.3">
      <c r="A677" s="780"/>
      <c r="B677" s="810"/>
      <c r="C677" s="804" t="s">
        <v>158</v>
      </c>
      <c r="D677" s="140" t="s">
        <v>1031</v>
      </c>
      <c r="E677" s="512"/>
      <c r="F677" s="510"/>
    </row>
    <row r="678" spans="1:6" ht="15" thickBot="1" x14ac:dyDescent="0.35">
      <c r="A678" s="780"/>
      <c r="B678" s="810"/>
      <c r="C678" s="813"/>
      <c r="D678" s="89" t="s">
        <v>1032</v>
      </c>
      <c r="E678" s="149"/>
      <c r="F678" s="91"/>
    </row>
    <row r="679" spans="1:6" ht="14.4" customHeight="1" x14ac:dyDescent="0.3">
      <c r="A679" s="780"/>
      <c r="B679" s="810"/>
      <c r="C679" s="801" t="s">
        <v>1040</v>
      </c>
      <c r="D679" s="85" t="s">
        <v>1041</v>
      </c>
      <c r="E679" s="515" t="s">
        <v>29</v>
      </c>
      <c r="F679" s="86"/>
    </row>
    <row r="680" spans="1:6" ht="15" customHeight="1" thickBot="1" x14ac:dyDescent="0.35">
      <c r="A680" s="780"/>
      <c r="B680" s="812"/>
      <c r="C680" s="803"/>
      <c r="D680" s="136" t="s">
        <v>1033</v>
      </c>
      <c r="E680" s="519"/>
      <c r="F680" s="520"/>
    </row>
    <row r="681" spans="1:6" ht="16.2" thickBot="1" x14ac:dyDescent="0.35">
      <c r="A681" s="781"/>
      <c r="B681" s="93" t="s">
        <v>203</v>
      </c>
      <c r="C681" s="92"/>
      <c r="D681" s="92"/>
      <c r="E681" s="92"/>
      <c r="F681" s="96">
        <f>SUM(F667:F680)</f>
        <v>0.3</v>
      </c>
    </row>
    <row r="683" spans="1:6" ht="15" thickBot="1" x14ac:dyDescent="0.35"/>
    <row r="684" spans="1:6" ht="16.2" thickBot="1" x14ac:dyDescent="0.35">
      <c r="A684" s="98" t="s">
        <v>146</v>
      </c>
      <c r="B684" s="776" t="s">
        <v>152</v>
      </c>
      <c r="C684" s="777"/>
      <c r="D684" s="777"/>
      <c r="E684" s="777"/>
      <c r="F684" s="144" t="s">
        <v>153</v>
      </c>
    </row>
    <row r="685" spans="1:6" ht="15.6" x14ac:dyDescent="0.3">
      <c r="A685" s="779" t="str">
        <f>'MAPA RIESGOS US'!F48</f>
        <v xml:space="preserve">Posibilidad de efectos dañosos sobre interses patrimoniales de naturaleza publica a causa de que  no estan incluidos todos los bienes muebles e inmuebles de la Unidad en la poliza de seguro y/o por omisión en la actualización de bienes que cubren el contrato de seguro.
</v>
      </c>
      <c r="B685" s="809" t="str">
        <f>'MAPA RIESGOS US'!O48</f>
        <v>Verificar que todos los bienes muebles e inmuebles pertenecientes y adquiridos por la Unidad se incluyan  en la poliza de seguro mediante  la actualización permanente  de inventarios esten cubriertos en el contrato de seguro.</v>
      </c>
      <c r="C685" s="804" t="s">
        <v>154</v>
      </c>
      <c r="D685" s="140" t="s">
        <v>156</v>
      </c>
      <c r="E685" s="145"/>
      <c r="F685" s="507" t="str">
        <f>IF(E685="X",25%,"")</f>
        <v/>
      </c>
    </row>
    <row r="686" spans="1:6" x14ac:dyDescent="0.3">
      <c r="A686" s="780"/>
      <c r="B686" s="810"/>
      <c r="C686" s="802"/>
      <c r="D686" s="84" t="s">
        <v>16</v>
      </c>
      <c r="E686" s="148" t="s">
        <v>29</v>
      </c>
      <c r="F686" s="503">
        <f>IF(E686="X",15%,"")</f>
        <v>0.15</v>
      </c>
    </row>
    <row r="687" spans="1:6" ht="16.2" thickBot="1" x14ac:dyDescent="0.35">
      <c r="A687" s="780"/>
      <c r="B687" s="810"/>
      <c r="C687" s="813"/>
      <c r="D687" s="89" t="s">
        <v>17</v>
      </c>
      <c r="E687" s="524"/>
      <c r="F687" s="525" t="str">
        <f>IF(E687="X",105%,"")</f>
        <v/>
      </c>
    </row>
    <row r="688" spans="1:6" ht="27.6" x14ac:dyDescent="0.3">
      <c r="A688" s="780"/>
      <c r="B688" s="810"/>
      <c r="C688" s="801" t="s">
        <v>155</v>
      </c>
      <c r="D688" s="85" t="s">
        <v>157</v>
      </c>
      <c r="E688" s="515"/>
      <c r="F688" s="507" t="str">
        <f>IF(E688="X",25%,"")</f>
        <v/>
      </c>
    </row>
    <row r="689" spans="1:6" ht="16.2" thickBot="1" x14ac:dyDescent="0.35">
      <c r="A689" s="780"/>
      <c r="B689" s="810"/>
      <c r="C689" s="803"/>
      <c r="D689" s="137" t="s">
        <v>10</v>
      </c>
      <c r="E689" s="514" t="s">
        <v>29</v>
      </c>
      <c r="F689" s="508">
        <f>IF(E689="X",15%,"")</f>
        <v>0.15</v>
      </c>
    </row>
    <row r="690" spans="1:6" ht="14.4" customHeight="1" x14ac:dyDescent="0.3">
      <c r="A690" s="780"/>
      <c r="B690" s="810"/>
      <c r="C690" s="804" t="s">
        <v>19</v>
      </c>
      <c r="D690" s="140" t="s">
        <v>1035</v>
      </c>
      <c r="E690" s="512" t="s">
        <v>29</v>
      </c>
      <c r="F690" s="510"/>
    </row>
    <row r="691" spans="1:6" ht="14.4" customHeight="1" x14ac:dyDescent="0.3">
      <c r="A691" s="780"/>
      <c r="B691" s="810"/>
      <c r="C691" s="802"/>
      <c r="D691" s="84" t="s">
        <v>1038</v>
      </c>
      <c r="E691" s="148"/>
      <c r="F691" s="79"/>
    </row>
    <row r="692" spans="1:6" ht="14.4" customHeight="1" thickBot="1" x14ac:dyDescent="0.35">
      <c r="A692" s="780"/>
      <c r="B692" s="810"/>
      <c r="C692" s="813"/>
      <c r="D692" s="89" t="s">
        <v>1036</v>
      </c>
      <c r="E692" s="149"/>
      <c r="F692" s="91"/>
    </row>
    <row r="693" spans="1:6" ht="29.4" customHeight="1" x14ac:dyDescent="0.3">
      <c r="A693" s="780"/>
      <c r="B693" s="810"/>
      <c r="C693" s="801" t="s">
        <v>22</v>
      </c>
      <c r="D693" s="85" t="s">
        <v>1039</v>
      </c>
      <c r="E693" s="515" t="s">
        <v>29</v>
      </c>
      <c r="F693" s="86"/>
    </row>
    <row r="694" spans="1:6" ht="14.4" customHeight="1" thickBot="1" x14ac:dyDescent="0.35">
      <c r="A694" s="780"/>
      <c r="B694" s="810"/>
      <c r="C694" s="803"/>
      <c r="D694" s="137" t="s">
        <v>1043</v>
      </c>
      <c r="E694" s="519"/>
      <c r="F694" s="520"/>
    </row>
    <row r="695" spans="1:6" x14ac:dyDescent="0.3">
      <c r="A695" s="780"/>
      <c r="B695" s="810"/>
      <c r="C695" s="804" t="s">
        <v>158</v>
      </c>
      <c r="D695" s="140" t="s">
        <v>1031</v>
      </c>
      <c r="E695" s="512"/>
      <c r="F695" s="510"/>
    </row>
    <row r="696" spans="1:6" ht="15" thickBot="1" x14ac:dyDescent="0.35">
      <c r="A696" s="780"/>
      <c r="B696" s="810"/>
      <c r="C696" s="813"/>
      <c r="D696" s="89" t="s">
        <v>1032</v>
      </c>
      <c r="E696" s="149"/>
      <c r="F696" s="91"/>
    </row>
    <row r="697" spans="1:6" ht="14.4" customHeight="1" x14ac:dyDescent="0.3">
      <c r="A697" s="780"/>
      <c r="B697" s="810"/>
      <c r="C697" s="801" t="s">
        <v>1040</v>
      </c>
      <c r="D697" s="85" t="s">
        <v>1041</v>
      </c>
      <c r="E697" s="515" t="s">
        <v>29</v>
      </c>
      <c r="F697" s="86"/>
    </row>
    <row r="698" spans="1:6" ht="15" customHeight="1" thickBot="1" x14ac:dyDescent="0.35">
      <c r="A698" s="780"/>
      <c r="B698" s="812"/>
      <c r="C698" s="803"/>
      <c r="D698" s="136" t="s">
        <v>1033</v>
      </c>
      <c r="E698" s="519"/>
      <c r="F698" s="520"/>
    </row>
    <row r="699" spans="1:6" ht="16.2" thickBot="1" x14ac:dyDescent="0.35">
      <c r="A699" s="781"/>
      <c r="B699" s="93" t="s">
        <v>204</v>
      </c>
      <c r="C699" s="92"/>
      <c r="D699" s="92"/>
      <c r="E699" s="92"/>
      <c r="F699" s="96">
        <f>SUM(F685:F698)</f>
        <v>0.3</v>
      </c>
    </row>
    <row r="702" spans="1:6" ht="15.6" x14ac:dyDescent="0.3">
      <c r="A702" s="778" t="s">
        <v>410</v>
      </c>
      <c r="B702" s="778"/>
      <c r="C702" s="778"/>
      <c r="D702" s="778"/>
      <c r="E702" s="778"/>
      <c r="F702" s="778"/>
    </row>
    <row r="703" spans="1:6" ht="15" thickBot="1" x14ac:dyDescent="0.35"/>
    <row r="704" spans="1:6" ht="16.2" thickBot="1" x14ac:dyDescent="0.35">
      <c r="A704" s="98" t="s">
        <v>146</v>
      </c>
      <c r="B704" s="776" t="s">
        <v>152</v>
      </c>
      <c r="C704" s="777"/>
      <c r="D704" s="777"/>
      <c r="E704" s="777"/>
      <c r="F704" s="144" t="s">
        <v>153</v>
      </c>
    </row>
    <row r="705" spans="1:6" ht="15.6" x14ac:dyDescent="0.3">
      <c r="A705" s="779" t="str">
        <f>'MAPA RIESGOS US'!F49</f>
        <v>Posibilidad de perdida económica y reputacional debido al  extravio o no tener acceso oportuno a los documentos objeto de consulta.</v>
      </c>
      <c r="B705" s="809" t="str">
        <f>'MAPA RIESGOS US'!O49</f>
        <v>Aplicar instrumentos, tales como las tablas de retención documental - TRD, inventario documental, hoja de control, y demás formatos (formatos de afuera) que aseguren una adecuada gestión y conservación de la documentación.</v>
      </c>
      <c r="C705" s="804" t="s">
        <v>154</v>
      </c>
      <c r="D705" s="140" t="s">
        <v>156</v>
      </c>
      <c r="E705" s="145"/>
      <c r="F705" s="507" t="str">
        <f>IF(E705="X",25%,"")</f>
        <v/>
      </c>
    </row>
    <row r="706" spans="1:6" x14ac:dyDescent="0.3">
      <c r="A706" s="780"/>
      <c r="B706" s="810"/>
      <c r="C706" s="802"/>
      <c r="D706" s="84" t="s">
        <v>16</v>
      </c>
      <c r="E706" s="148" t="s">
        <v>29</v>
      </c>
      <c r="F706" s="503">
        <f>IF(E706="X",15%,"")</f>
        <v>0.15</v>
      </c>
    </row>
    <row r="707" spans="1:6" ht="16.2" thickBot="1" x14ac:dyDescent="0.35">
      <c r="A707" s="780"/>
      <c r="B707" s="810"/>
      <c r="C707" s="813"/>
      <c r="D707" s="89" t="s">
        <v>17</v>
      </c>
      <c r="E707" s="524"/>
      <c r="F707" s="525" t="str">
        <f>IF(E707="X",105%,"")</f>
        <v/>
      </c>
    </row>
    <row r="708" spans="1:6" ht="27.6" x14ac:dyDescent="0.3">
      <c r="A708" s="780"/>
      <c r="B708" s="810"/>
      <c r="C708" s="801" t="s">
        <v>155</v>
      </c>
      <c r="D708" s="85" t="s">
        <v>157</v>
      </c>
      <c r="E708" s="515"/>
      <c r="F708" s="507" t="str">
        <f>IF(E708="X",25%,"")</f>
        <v/>
      </c>
    </row>
    <row r="709" spans="1:6" ht="16.2" thickBot="1" x14ac:dyDescent="0.35">
      <c r="A709" s="780"/>
      <c r="B709" s="810"/>
      <c r="C709" s="803"/>
      <c r="D709" s="137" t="s">
        <v>10</v>
      </c>
      <c r="E709" s="514" t="s">
        <v>29</v>
      </c>
      <c r="F709" s="508">
        <f>IF(E709="X",15%,"")</f>
        <v>0.15</v>
      </c>
    </row>
    <row r="710" spans="1:6" ht="14.4" customHeight="1" x14ac:dyDescent="0.3">
      <c r="A710" s="780"/>
      <c r="B710" s="810"/>
      <c r="C710" s="804" t="s">
        <v>19</v>
      </c>
      <c r="D710" s="140" t="s">
        <v>1035</v>
      </c>
      <c r="E710" s="512" t="s">
        <v>29</v>
      </c>
      <c r="F710" s="510"/>
    </row>
    <row r="711" spans="1:6" ht="14.4" customHeight="1" x14ac:dyDescent="0.3">
      <c r="A711" s="780"/>
      <c r="B711" s="810"/>
      <c r="C711" s="802"/>
      <c r="D711" s="84" t="s">
        <v>1038</v>
      </c>
      <c r="E711" s="148"/>
      <c r="F711" s="79"/>
    </row>
    <row r="712" spans="1:6" ht="14.4" customHeight="1" thickBot="1" x14ac:dyDescent="0.35">
      <c r="A712" s="780"/>
      <c r="B712" s="810"/>
      <c r="C712" s="813"/>
      <c r="D712" s="89" t="s">
        <v>1036</v>
      </c>
      <c r="E712" s="149"/>
      <c r="F712" s="91"/>
    </row>
    <row r="713" spans="1:6" ht="32.4" customHeight="1" x14ac:dyDescent="0.3">
      <c r="A713" s="780"/>
      <c r="B713" s="810"/>
      <c r="C713" s="801" t="s">
        <v>22</v>
      </c>
      <c r="D713" s="85" t="s">
        <v>1039</v>
      </c>
      <c r="E713" s="515" t="s">
        <v>29</v>
      </c>
      <c r="F713" s="86"/>
    </row>
    <row r="714" spans="1:6" ht="14.4" customHeight="1" thickBot="1" x14ac:dyDescent="0.35">
      <c r="A714" s="780"/>
      <c r="B714" s="810"/>
      <c r="C714" s="803"/>
      <c r="D714" s="137" t="s">
        <v>1043</v>
      </c>
      <c r="E714" s="519"/>
      <c r="F714" s="520"/>
    </row>
    <row r="715" spans="1:6" x14ac:dyDescent="0.3">
      <c r="A715" s="780"/>
      <c r="B715" s="810"/>
      <c r="C715" s="801" t="s">
        <v>158</v>
      </c>
      <c r="D715" s="85" t="s">
        <v>1031</v>
      </c>
      <c r="E715" s="515"/>
      <c r="F715" s="86"/>
    </row>
    <row r="716" spans="1:6" ht="15" thickBot="1" x14ac:dyDescent="0.35">
      <c r="A716" s="780"/>
      <c r="B716" s="810"/>
      <c r="C716" s="803"/>
      <c r="D716" s="137" t="s">
        <v>1032</v>
      </c>
      <c r="E716" s="519"/>
      <c r="F716" s="520"/>
    </row>
    <row r="717" spans="1:6" ht="14.4" customHeight="1" x14ac:dyDescent="0.3">
      <c r="A717" s="780"/>
      <c r="B717" s="810"/>
      <c r="C717" s="804" t="s">
        <v>1040</v>
      </c>
      <c r="D717" s="140" t="s">
        <v>1041</v>
      </c>
      <c r="E717" s="512" t="s">
        <v>29</v>
      </c>
      <c r="F717" s="510"/>
    </row>
    <row r="718" spans="1:6" ht="15" customHeight="1" thickBot="1" x14ac:dyDescent="0.35">
      <c r="A718" s="780"/>
      <c r="B718" s="812"/>
      <c r="C718" s="803"/>
      <c r="D718" s="136" t="s">
        <v>1033</v>
      </c>
      <c r="E718" s="149"/>
      <c r="F718" s="91"/>
    </row>
    <row r="719" spans="1:6" ht="16.2" thickBot="1" x14ac:dyDescent="0.35">
      <c r="A719" s="781"/>
      <c r="B719" s="93" t="s">
        <v>159</v>
      </c>
      <c r="C719" s="92"/>
      <c r="D719" s="92"/>
      <c r="E719" s="92"/>
      <c r="F719" s="96">
        <f>SUM(F705:F718)</f>
        <v>0.3</v>
      </c>
    </row>
    <row r="721" spans="1:6" ht="15" thickBot="1" x14ac:dyDescent="0.35"/>
    <row r="722" spans="1:6" ht="16.2" thickBot="1" x14ac:dyDescent="0.35">
      <c r="A722" s="98" t="s">
        <v>146</v>
      </c>
      <c r="B722" s="776" t="s">
        <v>152</v>
      </c>
      <c r="C722" s="777"/>
      <c r="D722" s="777"/>
      <c r="E722" s="777"/>
      <c r="F722" s="144" t="s">
        <v>153</v>
      </c>
    </row>
    <row r="723" spans="1:6" ht="15.6" x14ac:dyDescent="0.3">
      <c r="A723" s="779" t="str">
        <f>'MAPA RIESGOS US'!F50</f>
        <v>Posibilidad de incurrir en perdida económica y reputacional, debido a la suscripción de documentos por personal no autorizado.</v>
      </c>
      <c r="B723" s="809" t="str">
        <f>'MAPA RIESGOS US'!O50</f>
        <v>Elaborar protocolo y lineamientos para la administración y control de las comunicaciones oficiales.</v>
      </c>
      <c r="C723" s="801" t="s">
        <v>154</v>
      </c>
      <c r="D723" s="85" t="s">
        <v>156</v>
      </c>
      <c r="E723" s="547"/>
      <c r="F723" s="544" t="str">
        <f>IF(E723="X",25%,"")</f>
        <v/>
      </c>
    </row>
    <row r="724" spans="1:6" x14ac:dyDescent="0.3">
      <c r="A724" s="780"/>
      <c r="B724" s="810"/>
      <c r="C724" s="802"/>
      <c r="D724" s="84" t="s">
        <v>16</v>
      </c>
      <c r="E724" s="548" t="s">
        <v>29</v>
      </c>
      <c r="F724" s="545">
        <f>IF(E724="X",15%,"")</f>
        <v>0.15</v>
      </c>
    </row>
    <row r="725" spans="1:6" ht="16.2" thickBot="1" x14ac:dyDescent="0.35">
      <c r="A725" s="780"/>
      <c r="B725" s="810"/>
      <c r="C725" s="803"/>
      <c r="D725" s="137" t="s">
        <v>17</v>
      </c>
      <c r="E725" s="549"/>
      <c r="F725" s="546" t="str">
        <f>IF(E725="X",105%,"")</f>
        <v/>
      </c>
    </row>
    <row r="726" spans="1:6" ht="27.6" x14ac:dyDescent="0.3">
      <c r="A726" s="780"/>
      <c r="B726" s="810"/>
      <c r="C726" s="804" t="s">
        <v>155</v>
      </c>
      <c r="D726" s="140" t="s">
        <v>157</v>
      </c>
      <c r="E726" s="512"/>
      <c r="F726" s="506" t="str">
        <f>IF(E726="X",25%,"")</f>
        <v/>
      </c>
    </row>
    <row r="727" spans="1:6" ht="16.2" thickBot="1" x14ac:dyDescent="0.35">
      <c r="A727" s="780"/>
      <c r="B727" s="810"/>
      <c r="C727" s="813"/>
      <c r="D727" s="89" t="s">
        <v>10</v>
      </c>
      <c r="E727" s="524" t="s">
        <v>29</v>
      </c>
      <c r="F727" s="525">
        <f>IF(E727="X",15%,"")</f>
        <v>0.15</v>
      </c>
    </row>
    <row r="728" spans="1:6" ht="14.4" customHeight="1" x14ac:dyDescent="0.3">
      <c r="A728" s="780"/>
      <c r="B728" s="810"/>
      <c r="C728" s="801" t="s">
        <v>19</v>
      </c>
      <c r="D728" s="85" t="s">
        <v>1035</v>
      </c>
      <c r="E728" s="515" t="s">
        <v>29</v>
      </c>
      <c r="F728" s="86"/>
    </row>
    <row r="729" spans="1:6" ht="14.4" customHeight="1" x14ac:dyDescent="0.3">
      <c r="A729" s="780"/>
      <c r="B729" s="810"/>
      <c r="C729" s="802"/>
      <c r="D729" s="84" t="s">
        <v>1038</v>
      </c>
      <c r="E729" s="148"/>
      <c r="F729" s="79"/>
    </row>
    <row r="730" spans="1:6" ht="14.4" customHeight="1" thickBot="1" x14ac:dyDescent="0.35">
      <c r="A730" s="780"/>
      <c r="B730" s="810"/>
      <c r="C730" s="803"/>
      <c r="D730" s="137" t="s">
        <v>1036</v>
      </c>
      <c r="E730" s="519"/>
      <c r="F730" s="520"/>
    </row>
    <row r="731" spans="1:6" ht="31.2" customHeight="1" x14ac:dyDescent="0.3">
      <c r="A731" s="780"/>
      <c r="B731" s="810"/>
      <c r="C731" s="804" t="s">
        <v>22</v>
      </c>
      <c r="D731" s="140" t="s">
        <v>1039</v>
      </c>
      <c r="E731" s="512" t="s">
        <v>29</v>
      </c>
      <c r="F731" s="510"/>
    </row>
    <row r="732" spans="1:6" ht="14.4" customHeight="1" thickBot="1" x14ac:dyDescent="0.35">
      <c r="A732" s="780"/>
      <c r="B732" s="810"/>
      <c r="C732" s="813"/>
      <c r="D732" s="89" t="s">
        <v>1043</v>
      </c>
      <c r="E732" s="149"/>
      <c r="F732" s="91"/>
    </row>
    <row r="733" spans="1:6" x14ac:dyDescent="0.3">
      <c r="A733" s="780"/>
      <c r="B733" s="810"/>
      <c r="C733" s="801" t="s">
        <v>158</v>
      </c>
      <c r="D733" s="85" t="s">
        <v>1031</v>
      </c>
      <c r="E733" s="515"/>
      <c r="F733" s="86"/>
    </row>
    <row r="734" spans="1:6" ht="15" thickBot="1" x14ac:dyDescent="0.35">
      <c r="A734" s="780"/>
      <c r="B734" s="810"/>
      <c r="C734" s="803"/>
      <c r="D734" s="137" t="s">
        <v>1032</v>
      </c>
      <c r="E734" s="519"/>
      <c r="F734" s="520"/>
    </row>
    <row r="735" spans="1:6" ht="14.4" customHeight="1" x14ac:dyDescent="0.3">
      <c r="A735" s="780"/>
      <c r="B735" s="810"/>
      <c r="C735" s="804" t="s">
        <v>1040</v>
      </c>
      <c r="D735" s="140" t="s">
        <v>1041</v>
      </c>
      <c r="E735" s="512" t="s">
        <v>29</v>
      </c>
      <c r="F735" s="510"/>
    </row>
    <row r="736" spans="1:6" ht="15" customHeight="1" thickBot="1" x14ac:dyDescent="0.35">
      <c r="A736" s="780"/>
      <c r="B736" s="812"/>
      <c r="C736" s="803"/>
      <c r="D736" s="136" t="s">
        <v>1033</v>
      </c>
      <c r="E736" s="149"/>
      <c r="F736" s="91"/>
    </row>
    <row r="737" spans="1:6" ht="16.2" thickBot="1" x14ac:dyDescent="0.35">
      <c r="A737" s="781"/>
      <c r="B737" s="93" t="s">
        <v>201</v>
      </c>
      <c r="C737" s="92"/>
      <c r="D737" s="92"/>
      <c r="E737" s="92"/>
      <c r="F737" s="96">
        <f>SUM(F723:F736)</f>
        <v>0.3</v>
      </c>
    </row>
    <row r="739" spans="1:6" ht="15" thickBot="1" x14ac:dyDescent="0.35"/>
    <row r="740" spans="1:6" ht="16.2" thickBot="1" x14ac:dyDescent="0.35">
      <c r="A740" s="98" t="s">
        <v>146</v>
      </c>
      <c r="B740" s="776" t="s">
        <v>152</v>
      </c>
      <c r="C740" s="777"/>
      <c r="D740" s="777"/>
      <c r="E740" s="777"/>
      <c r="F740" s="144" t="s">
        <v>153</v>
      </c>
    </row>
    <row r="741" spans="1:6" ht="15.6" x14ac:dyDescent="0.3">
      <c r="A741" s="779" t="str">
        <f>'MAPA RIESGOS US'!F51</f>
        <v>Posibilidad de perdida económica por multa y sanción del ente regulador debido a la no implementación de los instrumentos archivísticos estrátegicos y de administración de información.</v>
      </c>
      <c r="B741" s="809" t="str">
        <f>'MAPA RIESGOS US'!O51</f>
        <v>Implementar los instrumentos archivísticos, tales como diagnóstico integral archivístico, PINAR, PGD, SIC, política de archivo, tablas de retención documental. tablas de valoración documental y cuadro de clasificación documental.</v>
      </c>
      <c r="C741" s="804" t="s">
        <v>154</v>
      </c>
      <c r="D741" s="140" t="s">
        <v>156</v>
      </c>
      <c r="E741" s="145"/>
      <c r="F741" s="507" t="str">
        <f>IF(E741="X",25%,"")</f>
        <v/>
      </c>
    </row>
    <row r="742" spans="1:6" x14ac:dyDescent="0.3">
      <c r="A742" s="780"/>
      <c r="B742" s="810"/>
      <c r="C742" s="802"/>
      <c r="D742" s="84" t="s">
        <v>16</v>
      </c>
      <c r="E742" s="148" t="s">
        <v>29</v>
      </c>
      <c r="F742" s="503">
        <f>IF(E742="X",15%,"")</f>
        <v>0.15</v>
      </c>
    </row>
    <row r="743" spans="1:6" ht="16.2" thickBot="1" x14ac:dyDescent="0.35">
      <c r="A743" s="780"/>
      <c r="B743" s="810"/>
      <c r="C743" s="813"/>
      <c r="D743" s="89" t="s">
        <v>17</v>
      </c>
      <c r="E743" s="524"/>
      <c r="F743" s="525" t="str">
        <f>IF(E743="X",105%,"")</f>
        <v/>
      </c>
    </row>
    <row r="744" spans="1:6" ht="27.6" x14ac:dyDescent="0.3">
      <c r="A744" s="780"/>
      <c r="B744" s="810"/>
      <c r="C744" s="784" t="s">
        <v>155</v>
      </c>
      <c r="D744" s="85" t="s">
        <v>157</v>
      </c>
      <c r="E744" s="515"/>
      <c r="F744" s="507" t="str">
        <f>IF(E744="X",25%,"")</f>
        <v/>
      </c>
    </row>
    <row r="745" spans="1:6" ht="16.2" thickBot="1" x14ac:dyDescent="0.35">
      <c r="A745" s="780"/>
      <c r="B745" s="810"/>
      <c r="C745" s="786"/>
      <c r="D745" s="137" t="s">
        <v>10</v>
      </c>
      <c r="E745" s="514" t="s">
        <v>29</v>
      </c>
      <c r="F745" s="508">
        <f>IF(E745="X",15%,"")</f>
        <v>0.15</v>
      </c>
    </row>
    <row r="746" spans="1:6" ht="14.4" customHeight="1" x14ac:dyDescent="0.3">
      <c r="A746" s="780"/>
      <c r="B746" s="810"/>
      <c r="C746" s="788" t="s">
        <v>19</v>
      </c>
      <c r="D746" s="140" t="s">
        <v>1035</v>
      </c>
      <c r="E746" s="512" t="s">
        <v>29</v>
      </c>
      <c r="F746" s="510"/>
    </row>
    <row r="747" spans="1:6" ht="14.4" customHeight="1" x14ac:dyDescent="0.3">
      <c r="A747" s="780"/>
      <c r="B747" s="810"/>
      <c r="C747" s="785"/>
      <c r="D747" s="84" t="s">
        <v>1038</v>
      </c>
      <c r="E747" s="148"/>
      <c r="F747" s="79"/>
    </row>
    <row r="748" spans="1:6" ht="14.4" customHeight="1" thickBot="1" x14ac:dyDescent="0.35">
      <c r="A748" s="780"/>
      <c r="B748" s="810"/>
      <c r="C748" s="786"/>
      <c r="D748" s="137" t="s">
        <v>1036</v>
      </c>
      <c r="E748" s="519"/>
      <c r="F748" s="520"/>
    </row>
    <row r="749" spans="1:6" ht="30" customHeight="1" x14ac:dyDescent="0.3">
      <c r="A749" s="780"/>
      <c r="B749" s="810"/>
      <c r="C749" s="804" t="s">
        <v>22</v>
      </c>
      <c r="D749" s="140" t="s">
        <v>1039</v>
      </c>
      <c r="E749" s="512" t="s">
        <v>29</v>
      </c>
      <c r="F749" s="510"/>
    </row>
    <row r="750" spans="1:6" ht="14.4" customHeight="1" thickBot="1" x14ac:dyDescent="0.35">
      <c r="A750" s="780"/>
      <c r="B750" s="810"/>
      <c r="C750" s="813"/>
      <c r="D750" s="89" t="s">
        <v>1043</v>
      </c>
      <c r="E750" s="149"/>
      <c r="F750" s="91"/>
    </row>
    <row r="751" spans="1:6" ht="14.4" customHeight="1" x14ac:dyDescent="0.3">
      <c r="A751" s="780"/>
      <c r="B751" s="810"/>
      <c r="C751" s="784" t="s">
        <v>158</v>
      </c>
      <c r="D751" s="85" t="s">
        <v>1031</v>
      </c>
      <c r="E751" s="515"/>
      <c r="F751" s="86"/>
    </row>
    <row r="752" spans="1:6" ht="15" customHeight="1" thickBot="1" x14ac:dyDescent="0.35">
      <c r="A752" s="780"/>
      <c r="B752" s="810"/>
      <c r="C752" s="786"/>
      <c r="D752" s="137" t="s">
        <v>1032</v>
      </c>
      <c r="E752" s="519"/>
      <c r="F752" s="520"/>
    </row>
    <row r="753" spans="1:6" ht="14.4" customHeight="1" x14ac:dyDescent="0.3">
      <c r="A753" s="780"/>
      <c r="B753" s="810"/>
      <c r="C753" s="804" t="s">
        <v>1040</v>
      </c>
      <c r="D753" s="140" t="s">
        <v>1041</v>
      </c>
      <c r="E753" s="512" t="s">
        <v>29</v>
      </c>
      <c r="F753" s="510"/>
    </row>
    <row r="754" spans="1:6" ht="15" customHeight="1" thickBot="1" x14ac:dyDescent="0.35">
      <c r="A754" s="780"/>
      <c r="B754" s="812"/>
      <c r="C754" s="803"/>
      <c r="D754" s="136" t="s">
        <v>1033</v>
      </c>
      <c r="E754" s="149"/>
      <c r="F754" s="91"/>
    </row>
    <row r="755" spans="1:6" ht="16.2" thickBot="1" x14ac:dyDescent="0.35">
      <c r="A755" s="781"/>
      <c r="B755" s="93" t="s">
        <v>202</v>
      </c>
      <c r="C755" s="92"/>
      <c r="D755" s="92"/>
      <c r="E755" s="92"/>
      <c r="F755" s="96">
        <f>SUM(F741:F754)</f>
        <v>0.3</v>
      </c>
    </row>
    <row r="757" spans="1:6" ht="15" thickBot="1" x14ac:dyDescent="0.35"/>
    <row r="758" spans="1:6" ht="16.2" thickBot="1" x14ac:dyDescent="0.35">
      <c r="A758" s="98" t="s">
        <v>146</v>
      </c>
      <c r="B758" s="776" t="s">
        <v>152</v>
      </c>
      <c r="C758" s="777"/>
      <c r="D758" s="777"/>
      <c r="E758" s="777"/>
      <c r="F758" s="144" t="s">
        <v>153</v>
      </c>
    </row>
    <row r="759" spans="1:6" ht="15.6" x14ac:dyDescent="0.3">
      <c r="A759" s="779" t="str">
        <f>'MAPA RIESGOS US'!F52</f>
        <v>Posibilidad de perdida economica y/o reputacional debido a la perdida y/o sustracción de información fisica de los archivos de gestión y del archivo central o  fondos acumulados que no garantizan los registros y memoria de la Entidad</v>
      </c>
      <c r="B759" s="809" t="str">
        <f>'MAPA RIESGOS US'!O52</f>
        <v>Implementar la Matriz de control de acceso para los funcionarios.</v>
      </c>
      <c r="C759" s="804" t="s">
        <v>154</v>
      </c>
      <c r="D759" s="140" t="s">
        <v>156</v>
      </c>
      <c r="E759" s="145"/>
      <c r="F759" s="507" t="str">
        <f>IF(E759="X",25%,"")</f>
        <v/>
      </c>
    </row>
    <row r="760" spans="1:6" x14ac:dyDescent="0.3">
      <c r="A760" s="780"/>
      <c r="B760" s="810"/>
      <c r="C760" s="802"/>
      <c r="D760" s="84" t="s">
        <v>16</v>
      </c>
      <c r="E760" s="148" t="s">
        <v>29</v>
      </c>
      <c r="F760" s="503">
        <f>IF(E760="X",15%,"")</f>
        <v>0.15</v>
      </c>
    </row>
    <row r="761" spans="1:6" ht="16.2" thickBot="1" x14ac:dyDescent="0.35">
      <c r="A761" s="780"/>
      <c r="B761" s="810"/>
      <c r="C761" s="813"/>
      <c r="D761" s="89" t="s">
        <v>17</v>
      </c>
      <c r="E761" s="524"/>
      <c r="F761" s="525" t="str">
        <f>IF(E761="X",105%,"")</f>
        <v/>
      </c>
    </row>
    <row r="762" spans="1:6" ht="27.6" x14ac:dyDescent="0.3">
      <c r="A762" s="780"/>
      <c r="B762" s="810"/>
      <c r="C762" s="801" t="s">
        <v>155</v>
      </c>
      <c r="D762" s="85" t="s">
        <v>157</v>
      </c>
      <c r="E762" s="515"/>
      <c r="F762" s="507" t="str">
        <f>IF(E762="X",25%,"")</f>
        <v/>
      </c>
    </row>
    <row r="763" spans="1:6" ht="16.2" thickBot="1" x14ac:dyDescent="0.35">
      <c r="A763" s="780"/>
      <c r="B763" s="810"/>
      <c r="C763" s="803"/>
      <c r="D763" s="137" t="s">
        <v>10</v>
      </c>
      <c r="E763" s="514" t="s">
        <v>29</v>
      </c>
      <c r="F763" s="508">
        <f>IF(E763="X",15%,"")</f>
        <v>0.15</v>
      </c>
    </row>
    <row r="764" spans="1:6" ht="14.4" customHeight="1" x14ac:dyDescent="0.3">
      <c r="A764" s="780"/>
      <c r="B764" s="810"/>
      <c r="C764" s="804" t="s">
        <v>19</v>
      </c>
      <c r="D764" s="140" t="s">
        <v>1035</v>
      </c>
      <c r="E764" s="512" t="s">
        <v>29</v>
      </c>
      <c r="F764" s="510"/>
    </row>
    <row r="765" spans="1:6" ht="14.4" customHeight="1" x14ac:dyDescent="0.3">
      <c r="A765" s="780"/>
      <c r="B765" s="810"/>
      <c r="C765" s="802"/>
      <c r="D765" s="84" t="s">
        <v>1038</v>
      </c>
      <c r="E765" s="148"/>
      <c r="F765" s="79"/>
    </row>
    <row r="766" spans="1:6" ht="14.4" customHeight="1" thickBot="1" x14ac:dyDescent="0.35">
      <c r="A766" s="780"/>
      <c r="B766" s="810"/>
      <c r="C766" s="813"/>
      <c r="D766" s="89" t="s">
        <v>1036</v>
      </c>
      <c r="E766" s="149"/>
      <c r="F766" s="91"/>
    </row>
    <row r="767" spans="1:6" ht="28.2" customHeight="1" x14ac:dyDescent="0.3">
      <c r="A767" s="780"/>
      <c r="B767" s="810"/>
      <c r="C767" s="801" t="s">
        <v>22</v>
      </c>
      <c r="D767" s="85" t="s">
        <v>1039</v>
      </c>
      <c r="E767" s="515" t="s">
        <v>29</v>
      </c>
      <c r="F767" s="86"/>
    </row>
    <row r="768" spans="1:6" ht="14.4" customHeight="1" thickBot="1" x14ac:dyDescent="0.35">
      <c r="A768" s="780"/>
      <c r="B768" s="810"/>
      <c r="C768" s="803"/>
      <c r="D768" s="137" t="s">
        <v>1043</v>
      </c>
      <c r="E768" s="519"/>
      <c r="F768" s="520"/>
    </row>
    <row r="769" spans="1:6" x14ac:dyDescent="0.3">
      <c r="A769" s="780"/>
      <c r="B769" s="810"/>
      <c r="C769" s="804" t="s">
        <v>158</v>
      </c>
      <c r="D769" s="140" t="s">
        <v>1031</v>
      </c>
      <c r="E769" s="512"/>
      <c r="F769" s="510"/>
    </row>
    <row r="770" spans="1:6" ht="15" thickBot="1" x14ac:dyDescent="0.35">
      <c r="A770" s="780"/>
      <c r="B770" s="810"/>
      <c r="C770" s="813"/>
      <c r="D770" s="89" t="s">
        <v>1032</v>
      </c>
      <c r="E770" s="149"/>
      <c r="F770" s="91"/>
    </row>
    <row r="771" spans="1:6" ht="14.4" customHeight="1" x14ac:dyDescent="0.3">
      <c r="A771" s="780"/>
      <c r="B771" s="810"/>
      <c r="C771" s="784" t="s">
        <v>1040</v>
      </c>
      <c r="D771" s="85" t="s">
        <v>1041</v>
      </c>
      <c r="E771" s="515" t="s">
        <v>29</v>
      </c>
      <c r="F771" s="86"/>
    </row>
    <row r="772" spans="1:6" ht="15" customHeight="1" thickBot="1" x14ac:dyDescent="0.35">
      <c r="A772" s="780"/>
      <c r="B772" s="812"/>
      <c r="C772" s="786"/>
      <c r="D772" s="136" t="s">
        <v>1033</v>
      </c>
      <c r="E772" s="519"/>
      <c r="F772" s="520"/>
    </row>
    <row r="773" spans="1:6" ht="16.2" thickBot="1" x14ac:dyDescent="0.35">
      <c r="A773" s="781"/>
      <c r="B773" s="93" t="s">
        <v>203</v>
      </c>
      <c r="C773" s="92"/>
      <c r="D773" s="92"/>
      <c r="E773" s="92"/>
      <c r="F773" s="96">
        <f>SUM(F759:F772)</f>
        <v>0.3</v>
      </c>
    </row>
    <row r="775" spans="1:6" ht="15" thickBot="1" x14ac:dyDescent="0.35"/>
    <row r="776" spans="1:6" ht="16.2" thickBot="1" x14ac:dyDescent="0.35">
      <c r="A776" s="98" t="s">
        <v>146</v>
      </c>
      <c r="B776" s="776" t="s">
        <v>152</v>
      </c>
      <c r="C776" s="777"/>
      <c r="D776" s="777"/>
      <c r="E776" s="777"/>
      <c r="F776" s="144" t="s">
        <v>153</v>
      </c>
    </row>
    <row r="777" spans="1:6" ht="15.6" x14ac:dyDescent="0.3">
      <c r="A777" s="779" t="str">
        <f>'MAPA RIESGOS US'!F53</f>
        <v>Posibilidad de perdida economica y/o reputacional debido al borrado y/o eliminación de documentos fisicos o electrónicos de las carpetas compartidas de cada área que conforma la estructura organizacional.</v>
      </c>
      <c r="B777" s="809" t="str">
        <f>'MAPA RIESGOS US'!O53</f>
        <v>Implementar perfiles de acceso para los funcionarios.</v>
      </c>
      <c r="C777" s="804" t="s">
        <v>154</v>
      </c>
      <c r="D777" s="140" t="s">
        <v>156</v>
      </c>
      <c r="E777" s="145"/>
      <c r="F777" s="507" t="str">
        <f>IF(E777="X",25%,"")</f>
        <v/>
      </c>
    </row>
    <row r="778" spans="1:6" x14ac:dyDescent="0.3">
      <c r="A778" s="780"/>
      <c r="B778" s="810"/>
      <c r="C778" s="802"/>
      <c r="D778" s="84" t="s">
        <v>16</v>
      </c>
      <c r="E778" s="148" t="s">
        <v>29</v>
      </c>
      <c r="F778" s="503">
        <f>IF(E778="X",15%,"")</f>
        <v>0.15</v>
      </c>
    </row>
    <row r="779" spans="1:6" ht="16.2" thickBot="1" x14ac:dyDescent="0.35">
      <c r="A779" s="780"/>
      <c r="B779" s="810"/>
      <c r="C779" s="813"/>
      <c r="D779" s="89" t="s">
        <v>17</v>
      </c>
      <c r="E779" s="524"/>
      <c r="F779" s="525" t="str">
        <f>IF(E779="X",105%,"")</f>
        <v/>
      </c>
    </row>
    <row r="780" spans="1:6" ht="27.6" x14ac:dyDescent="0.3">
      <c r="A780" s="780"/>
      <c r="B780" s="810"/>
      <c r="C780" s="784" t="s">
        <v>155</v>
      </c>
      <c r="D780" s="85" t="s">
        <v>157</v>
      </c>
      <c r="E780" s="515"/>
      <c r="F780" s="507" t="str">
        <f>IF(E780="X",25%,"")</f>
        <v/>
      </c>
    </row>
    <row r="781" spans="1:6" ht="16.2" thickBot="1" x14ac:dyDescent="0.35">
      <c r="A781" s="780"/>
      <c r="B781" s="810"/>
      <c r="C781" s="786"/>
      <c r="D781" s="137" t="s">
        <v>10</v>
      </c>
      <c r="E781" s="514" t="s">
        <v>29</v>
      </c>
      <c r="F781" s="508">
        <f>IF(E781="X",15%,"")</f>
        <v>0.15</v>
      </c>
    </row>
    <row r="782" spans="1:6" ht="14.4" customHeight="1" x14ac:dyDescent="0.3">
      <c r="A782" s="780"/>
      <c r="B782" s="810"/>
      <c r="C782" s="804" t="s">
        <v>19</v>
      </c>
      <c r="D782" s="140" t="s">
        <v>1035</v>
      </c>
      <c r="E782" s="512" t="s">
        <v>29</v>
      </c>
      <c r="F782" s="510"/>
    </row>
    <row r="783" spans="1:6" ht="14.4" customHeight="1" x14ac:dyDescent="0.3">
      <c r="A783" s="780"/>
      <c r="B783" s="810"/>
      <c r="C783" s="802"/>
      <c r="D783" s="84" t="s">
        <v>1038</v>
      </c>
      <c r="E783" s="148"/>
      <c r="F783" s="79"/>
    </row>
    <row r="784" spans="1:6" ht="14.4" customHeight="1" thickBot="1" x14ac:dyDescent="0.35">
      <c r="A784" s="780"/>
      <c r="B784" s="810"/>
      <c r="C784" s="813"/>
      <c r="D784" s="89" t="s">
        <v>1036</v>
      </c>
      <c r="E784" s="149"/>
      <c r="F784" s="91"/>
    </row>
    <row r="785" spans="1:6" ht="28.2" customHeight="1" x14ac:dyDescent="0.3">
      <c r="A785" s="780"/>
      <c r="B785" s="810"/>
      <c r="C785" s="784" t="s">
        <v>22</v>
      </c>
      <c r="D785" s="85" t="s">
        <v>1039</v>
      </c>
      <c r="E785" s="515" t="s">
        <v>29</v>
      </c>
      <c r="F785" s="86"/>
    </row>
    <row r="786" spans="1:6" ht="14.4" customHeight="1" thickBot="1" x14ac:dyDescent="0.35">
      <c r="A786" s="780"/>
      <c r="B786" s="810"/>
      <c r="C786" s="786"/>
      <c r="D786" s="137" t="s">
        <v>1043</v>
      </c>
      <c r="E786" s="519"/>
      <c r="F786" s="520"/>
    </row>
    <row r="787" spans="1:6" x14ac:dyDescent="0.3">
      <c r="A787" s="780"/>
      <c r="B787" s="810"/>
      <c r="C787" s="804" t="s">
        <v>158</v>
      </c>
      <c r="D787" s="140" t="s">
        <v>1031</v>
      </c>
      <c r="E787" s="512"/>
      <c r="F787" s="510"/>
    </row>
    <row r="788" spans="1:6" ht="15" thickBot="1" x14ac:dyDescent="0.35">
      <c r="A788" s="780"/>
      <c r="B788" s="810"/>
      <c r="C788" s="813"/>
      <c r="D788" s="89" t="s">
        <v>1032</v>
      </c>
      <c r="E788" s="149"/>
      <c r="F788" s="91"/>
    </row>
    <row r="789" spans="1:6" ht="14.4" customHeight="1" x14ac:dyDescent="0.3">
      <c r="A789" s="780"/>
      <c r="B789" s="810"/>
      <c r="C789" s="784" t="s">
        <v>1040</v>
      </c>
      <c r="D789" s="85" t="s">
        <v>1041</v>
      </c>
      <c r="E789" s="515" t="s">
        <v>29</v>
      </c>
      <c r="F789" s="86"/>
    </row>
    <row r="790" spans="1:6" ht="15" customHeight="1" thickBot="1" x14ac:dyDescent="0.35">
      <c r="A790" s="780"/>
      <c r="B790" s="812"/>
      <c r="C790" s="786"/>
      <c r="D790" s="136" t="s">
        <v>1033</v>
      </c>
      <c r="E790" s="519"/>
      <c r="F790" s="520"/>
    </row>
    <row r="791" spans="1:6" ht="16.2" thickBot="1" x14ac:dyDescent="0.35">
      <c r="A791" s="781"/>
      <c r="B791" s="93" t="s">
        <v>204</v>
      </c>
      <c r="C791" s="92"/>
      <c r="D791" s="92"/>
      <c r="E791" s="92"/>
      <c r="F791" s="96">
        <f>SUM(F777:F790)</f>
        <v>0.3</v>
      </c>
    </row>
    <row r="793" spans="1:6" ht="15" thickBot="1" x14ac:dyDescent="0.35"/>
    <row r="794" spans="1:6" ht="16.2" thickBot="1" x14ac:dyDescent="0.35">
      <c r="A794" s="98" t="s">
        <v>146</v>
      </c>
      <c r="B794" s="776" t="s">
        <v>152</v>
      </c>
      <c r="C794" s="777"/>
      <c r="D794" s="777"/>
      <c r="E794" s="777"/>
      <c r="F794" s="144" t="s">
        <v>153</v>
      </c>
    </row>
    <row r="795" spans="1:6" ht="15.6" x14ac:dyDescent="0.3">
      <c r="A795" s="779" t="str">
        <f>'MAPA RIESGOS US'!F54</f>
        <v>Posibilidad de perdida económica por multa y sanción de entes reguladores debido a perdida de información por conformación  indebida de expedientes fisicos y/o electrónicos, degradación de información física por agentes de contaminación microbiológica y/o por ocurrencia de incendios.</v>
      </c>
      <c r="B795" s="809" t="str">
        <f>'MAPA RIESGOS US'!O54</f>
        <v>Implementar las Tablas de Retención Documental articuladas con el mapa de procesos de la Entidad.</v>
      </c>
      <c r="C795" s="784" t="s">
        <v>154</v>
      </c>
      <c r="D795" s="85" t="s">
        <v>156</v>
      </c>
      <c r="E795" s="513"/>
      <c r="F795" s="507" t="str">
        <f>IF(E795="X",25%,"")</f>
        <v/>
      </c>
    </row>
    <row r="796" spans="1:6" x14ac:dyDescent="0.3">
      <c r="A796" s="780"/>
      <c r="B796" s="810"/>
      <c r="C796" s="785"/>
      <c r="D796" s="84" t="s">
        <v>16</v>
      </c>
      <c r="E796" s="148" t="s">
        <v>29</v>
      </c>
      <c r="F796" s="503">
        <f>IF(E796="X",15%,"")</f>
        <v>0.15</v>
      </c>
    </row>
    <row r="797" spans="1:6" ht="16.2" thickBot="1" x14ac:dyDescent="0.35">
      <c r="A797" s="780"/>
      <c r="B797" s="810"/>
      <c r="C797" s="786"/>
      <c r="D797" s="137" t="s">
        <v>17</v>
      </c>
      <c r="E797" s="514"/>
      <c r="F797" s="508" t="str">
        <f>IF(E797="X",105%,"")</f>
        <v/>
      </c>
    </row>
    <row r="798" spans="1:6" ht="15" customHeight="1" x14ac:dyDescent="0.3">
      <c r="A798" s="780"/>
      <c r="B798" s="810"/>
      <c r="C798" s="804" t="s">
        <v>155</v>
      </c>
      <c r="D798" s="140" t="s">
        <v>1044</v>
      </c>
      <c r="E798" s="512"/>
      <c r="F798" s="506" t="str">
        <f>IF(E798="X",25%,"")</f>
        <v/>
      </c>
    </row>
    <row r="799" spans="1:6" ht="16.2" thickBot="1" x14ac:dyDescent="0.35">
      <c r="A799" s="780"/>
      <c r="B799" s="810"/>
      <c r="C799" s="813"/>
      <c r="D799" s="89" t="s">
        <v>10</v>
      </c>
      <c r="E799" s="524" t="s">
        <v>29</v>
      </c>
      <c r="F799" s="525">
        <f>IF(E799="X",15%,"")</f>
        <v>0.15</v>
      </c>
    </row>
    <row r="800" spans="1:6" ht="14.4" customHeight="1" x14ac:dyDescent="0.3">
      <c r="A800" s="780"/>
      <c r="B800" s="810"/>
      <c r="C800" s="784" t="s">
        <v>19</v>
      </c>
      <c r="D800" s="85" t="s">
        <v>1035</v>
      </c>
      <c r="E800" s="515" t="s">
        <v>29</v>
      </c>
      <c r="F800" s="86"/>
    </row>
    <row r="801" spans="1:6" ht="14.4" customHeight="1" x14ac:dyDescent="0.3">
      <c r="A801" s="780"/>
      <c r="B801" s="810"/>
      <c r="C801" s="785"/>
      <c r="D801" s="84" t="s">
        <v>1038</v>
      </c>
      <c r="E801" s="148"/>
      <c r="F801" s="79"/>
    </row>
    <row r="802" spans="1:6" ht="14.4" customHeight="1" thickBot="1" x14ac:dyDescent="0.35">
      <c r="A802" s="780"/>
      <c r="B802" s="810"/>
      <c r="C802" s="786"/>
      <c r="D802" s="137" t="s">
        <v>1036</v>
      </c>
      <c r="E802" s="519"/>
      <c r="F802" s="520"/>
    </row>
    <row r="803" spans="1:6" ht="36" customHeight="1" x14ac:dyDescent="0.3">
      <c r="A803" s="780"/>
      <c r="B803" s="810"/>
      <c r="C803" s="804" t="s">
        <v>22</v>
      </c>
      <c r="D803" s="140" t="s">
        <v>1039</v>
      </c>
      <c r="E803" s="512" t="s">
        <v>29</v>
      </c>
      <c r="F803" s="510"/>
    </row>
    <row r="804" spans="1:6" ht="14.4" customHeight="1" thickBot="1" x14ac:dyDescent="0.35">
      <c r="A804" s="780"/>
      <c r="B804" s="810"/>
      <c r="C804" s="813"/>
      <c r="D804" s="89" t="s">
        <v>1043</v>
      </c>
      <c r="E804" s="149"/>
      <c r="F804" s="91"/>
    </row>
    <row r="805" spans="1:6" x14ac:dyDescent="0.3">
      <c r="A805" s="780"/>
      <c r="B805" s="810"/>
      <c r="C805" s="784" t="s">
        <v>158</v>
      </c>
      <c r="D805" s="85" t="s">
        <v>1031</v>
      </c>
      <c r="E805" s="515"/>
      <c r="F805" s="86"/>
    </row>
    <row r="806" spans="1:6" ht="15" thickBot="1" x14ac:dyDescent="0.35">
      <c r="A806" s="780"/>
      <c r="B806" s="810"/>
      <c r="C806" s="786"/>
      <c r="D806" s="137" t="s">
        <v>1032</v>
      </c>
      <c r="E806" s="519"/>
      <c r="F806" s="520"/>
    </row>
    <row r="807" spans="1:6" ht="14.4" customHeight="1" x14ac:dyDescent="0.3">
      <c r="A807" s="780"/>
      <c r="B807" s="810"/>
      <c r="C807" s="804" t="s">
        <v>1040</v>
      </c>
      <c r="D807" s="85" t="s">
        <v>1041</v>
      </c>
      <c r="E807" s="512" t="s">
        <v>29</v>
      </c>
      <c r="F807" s="510"/>
    </row>
    <row r="808" spans="1:6" ht="14.4" customHeight="1" x14ac:dyDescent="0.3">
      <c r="A808" s="780"/>
      <c r="B808" s="811"/>
      <c r="C808" s="805"/>
      <c r="D808" s="516" t="s">
        <v>1033</v>
      </c>
      <c r="E808" s="517"/>
      <c r="F808" s="518"/>
    </row>
    <row r="809" spans="1:6" ht="15" customHeight="1" thickBot="1" x14ac:dyDescent="0.35">
      <c r="A809" s="780"/>
      <c r="B809" s="812"/>
      <c r="C809" s="803"/>
      <c r="D809" s="136" t="s">
        <v>1034</v>
      </c>
      <c r="E809" s="149"/>
      <c r="F809" s="91"/>
    </row>
    <row r="810" spans="1:6" ht="16.2" thickBot="1" x14ac:dyDescent="0.35">
      <c r="A810" s="781"/>
      <c r="B810" s="93" t="s">
        <v>1008</v>
      </c>
      <c r="C810" s="92"/>
      <c r="D810" s="92"/>
      <c r="E810" s="92"/>
      <c r="F810" s="96">
        <f>SUM(F795:F809)</f>
        <v>0.3</v>
      </c>
    </row>
    <row r="812" spans="1:6" ht="15" thickBot="1" x14ac:dyDescent="0.35"/>
    <row r="813" spans="1:6" ht="16.2" thickBot="1" x14ac:dyDescent="0.35">
      <c r="A813" s="98" t="s">
        <v>146</v>
      </c>
      <c r="B813" s="776" t="s">
        <v>152</v>
      </c>
      <c r="C813" s="777"/>
      <c r="D813" s="777"/>
      <c r="E813" s="777"/>
      <c r="F813" s="144" t="s">
        <v>153</v>
      </c>
    </row>
    <row r="814" spans="1:6" ht="15.6" x14ac:dyDescent="0.3">
      <c r="A814" s="779" t="str">
        <f>'MAPA RIESGOS US'!F55</f>
        <v>Posibilidad de afectación reputacional Por perdida de confidencialidad debido a inadecuada configuración de roles y permisos en el sistema de gestion documental</v>
      </c>
      <c r="B814" s="809" t="str">
        <f>'MAPA RIESGOS US'!O55</f>
        <v>Implementar protocolo de confidencialidad, roles y acceso al sistema de Gestion Documental de la Entidad.</v>
      </c>
      <c r="C814" s="804" t="s">
        <v>154</v>
      </c>
      <c r="D814" s="140" t="s">
        <v>156</v>
      </c>
      <c r="E814" s="145"/>
      <c r="F814" s="507" t="str">
        <f>IF(E814="X",25%,"")</f>
        <v/>
      </c>
    </row>
    <row r="815" spans="1:6" x14ac:dyDescent="0.3">
      <c r="A815" s="780"/>
      <c r="B815" s="810"/>
      <c r="C815" s="802"/>
      <c r="D815" s="84" t="s">
        <v>16</v>
      </c>
      <c r="E815" s="148" t="s">
        <v>29</v>
      </c>
      <c r="F815" s="503">
        <f>IF(E815="X",15%,"")</f>
        <v>0.15</v>
      </c>
    </row>
    <row r="816" spans="1:6" ht="16.2" thickBot="1" x14ac:dyDescent="0.35">
      <c r="A816" s="780"/>
      <c r="B816" s="810"/>
      <c r="C816" s="813"/>
      <c r="D816" s="89" t="s">
        <v>17</v>
      </c>
      <c r="E816" s="524"/>
      <c r="F816" s="525" t="str">
        <f>IF(E816="X",105%,"")</f>
        <v/>
      </c>
    </row>
    <row r="817" spans="1:6" ht="22.2" customHeight="1" x14ac:dyDescent="0.3">
      <c r="A817" s="780"/>
      <c r="B817" s="810"/>
      <c r="C817" s="784" t="s">
        <v>155</v>
      </c>
      <c r="D817" s="85" t="s">
        <v>1044</v>
      </c>
      <c r="E817" s="515"/>
      <c r="F817" s="507" t="str">
        <f>IF(E817="X",25%,"")</f>
        <v/>
      </c>
    </row>
    <row r="818" spans="1:6" ht="16.2" thickBot="1" x14ac:dyDescent="0.35">
      <c r="A818" s="780"/>
      <c r="B818" s="810"/>
      <c r="C818" s="786"/>
      <c r="D818" s="137" t="s">
        <v>10</v>
      </c>
      <c r="E818" s="514" t="s">
        <v>29</v>
      </c>
      <c r="F818" s="508">
        <f>IF(E818="X",15%,"")</f>
        <v>0.15</v>
      </c>
    </row>
    <row r="819" spans="1:6" ht="14.4" customHeight="1" x14ac:dyDescent="0.3">
      <c r="A819" s="780"/>
      <c r="B819" s="810"/>
      <c r="C819" s="784" t="s">
        <v>19</v>
      </c>
      <c r="D819" s="85" t="s">
        <v>1035</v>
      </c>
      <c r="E819" s="515" t="s">
        <v>29</v>
      </c>
      <c r="F819" s="86"/>
    </row>
    <row r="820" spans="1:6" ht="14.4" customHeight="1" x14ac:dyDescent="0.3">
      <c r="A820" s="780"/>
      <c r="B820" s="810"/>
      <c r="C820" s="785"/>
      <c r="D820" s="84" t="s">
        <v>1038</v>
      </c>
      <c r="E820" s="148"/>
      <c r="F820" s="79"/>
    </row>
    <row r="821" spans="1:6" ht="14.4" customHeight="1" thickBot="1" x14ac:dyDescent="0.35">
      <c r="A821" s="780"/>
      <c r="B821" s="810"/>
      <c r="C821" s="786"/>
      <c r="D821" s="137" t="s">
        <v>1036</v>
      </c>
      <c r="E821" s="519"/>
      <c r="F821" s="520"/>
    </row>
    <row r="822" spans="1:6" ht="25.2" customHeight="1" x14ac:dyDescent="0.3">
      <c r="A822" s="780"/>
      <c r="B822" s="810"/>
      <c r="C822" s="784" t="s">
        <v>22</v>
      </c>
      <c r="D822" s="85" t="s">
        <v>1039</v>
      </c>
      <c r="E822" s="515" t="s">
        <v>29</v>
      </c>
      <c r="F822" s="86"/>
    </row>
    <row r="823" spans="1:6" ht="14.4" customHeight="1" thickBot="1" x14ac:dyDescent="0.35">
      <c r="A823" s="780"/>
      <c r="B823" s="810"/>
      <c r="C823" s="786"/>
      <c r="D823" s="137" t="s">
        <v>1043</v>
      </c>
      <c r="E823" s="519"/>
      <c r="F823" s="520"/>
    </row>
    <row r="824" spans="1:6" x14ac:dyDescent="0.3">
      <c r="A824" s="780"/>
      <c r="B824" s="810"/>
      <c r="C824" s="804" t="s">
        <v>158</v>
      </c>
      <c r="D824" s="140" t="s">
        <v>1031</v>
      </c>
      <c r="E824" s="512"/>
      <c r="F824" s="510"/>
    </row>
    <row r="825" spans="1:6" ht="15" thickBot="1" x14ac:dyDescent="0.35">
      <c r="A825" s="780"/>
      <c r="B825" s="810"/>
      <c r="C825" s="813"/>
      <c r="D825" s="89" t="s">
        <v>1032</v>
      </c>
      <c r="E825" s="149"/>
      <c r="F825" s="91"/>
    </row>
    <row r="826" spans="1:6" ht="14.4" customHeight="1" x14ac:dyDescent="0.3">
      <c r="A826" s="780"/>
      <c r="B826" s="810"/>
      <c r="C826" s="784" t="s">
        <v>1040</v>
      </c>
      <c r="D826" s="85" t="s">
        <v>1041</v>
      </c>
      <c r="E826" s="515" t="s">
        <v>29</v>
      </c>
      <c r="F826" s="86"/>
    </row>
    <row r="827" spans="1:6" ht="14.4" customHeight="1" x14ac:dyDescent="0.3">
      <c r="A827" s="780"/>
      <c r="B827" s="811"/>
      <c r="C827" s="789"/>
      <c r="D827" s="516" t="s">
        <v>1033</v>
      </c>
      <c r="E827" s="517"/>
      <c r="F827" s="518"/>
    </row>
    <row r="828" spans="1:6" ht="15" customHeight="1" thickBot="1" x14ac:dyDescent="0.35">
      <c r="A828" s="780"/>
      <c r="B828" s="812"/>
      <c r="C828" s="786"/>
      <c r="D828" s="136" t="s">
        <v>1034</v>
      </c>
      <c r="E828" s="519"/>
      <c r="F828" s="520"/>
    </row>
    <row r="829" spans="1:6" ht="16.2" thickBot="1" x14ac:dyDescent="0.35">
      <c r="A829" s="781"/>
      <c r="B829" s="93" t="s">
        <v>1026</v>
      </c>
      <c r="C829" s="92"/>
      <c r="D829" s="92"/>
      <c r="E829" s="92"/>
      <c r="F829" s="96">
        <f>SUM(F814:F828)</f>
        <v>0.3</v>
      </c>
    </row>
    <row r="832" spans="1:6" ht="15.6" x14ac:dyDescent="0.3">
      <c r="A832" s="806" t="s">
        <v>411</v>
      </c>
      <c r="B832" s="806"/>
      <c r="C832" s="806"/>
      <c r="D832" s="806"/>
      <c r="E832" s="806"/>
      <c r="F832" s="806"/>
    </row>
    <row r="833" spans="1:6" ht="15" thickBot="1" x14ac:dyDescent="0.35"/>
    <row r="834" spans="1:6" ht="16.2" thickBot="1" x14ac:dyDescent="0.35">
      <c r="A834" s="98" t="s">
        <v>146</v>
      </c>
      <c r="B834" s="807" t="s">
        <v>152</v>
      </c>
      <c r="C834" s="808"/>
      <c r="D834" s="808"/>
      <c r="E834" s="808"/>
      <c r="F834" s="87" t="s">
        <v>153</v>
      </c>
    </row>
    <row r="835" spans="1:6" ht="15.6" x14ac:dyDescent="0.3">
      <c r="A835" s="779" t="str">
        <f>'MAPA RIESGOS US'!F56</f>
        <v>Posibilidad de perdida económica y reputacional debido a certifcar erróneamente la disponibilidad de un rubro presupuestal.</v>
      </c>
      <c r="B835" s="809" t="str">
        <f>'MAPA RIESGOS US'!O56</f>
        <v>Verificar y revisar que los rubros y usos presupuestales se encuentren vigentes, creados y que sean acordes con el objeto contractual y las necesidades presentadas, teniendo en cuenta la disponibilidad presupuestal por parte de los Funcionarios responsable de presupuesto.</v>
      </c>
      <c r="C835" s="801" t="s">
        <v>154</v>
      </c>
      <c r="D835" s="85" t="s">
        <v>156</v>
      </c>
      <c r="E835" s="513"/>
      <c r="F835" s="507" t="str">
        <f>IF(E835="X",25%,"")</f>
        <v/>
      </c>
    </row>
    <row r="836" spans="1:6" x14ac:dyDescent="0.3">
      <c r="A836" s="780"/>
      <c r="B836" s="810"/>
      <c r="C836" s="802"/>
      <c r="D836" s="84" t="s">
        <v>16</v>
      </c>
      <c r="E836" s="148" t="s">
        <v>29</v>
      </c>
      <c r="F836" s="503">
        <f>IF(E836="X",15%,"")</f>
        <v>0.15</v>
      </c>
    </row>
    <row r="837" spans="1:6" ht="16.2" thickBot="1" x14ac:dyDescent="0.35">
      <c r="A837" s="780"/>
      <c r="B837" s="810"/>
      <c r="C837" s="813"/>
      <c r="D837" s="89" t="s">
        <v>17</v>
      </c>
      <c r="E837" s="524"/>
      <c r="F837" s="525" t="str">
        <f>IF(E837="X",105%,"")</f>
        <v/>
      </c>
    </row>
    <row r="838" spans="1:6" ht="21.6" customHeight="1" x14ac:dyDescent="0.3">
      <c r="A838" s="780"/>
      <c r="B838" s="810"/>
      <c r="C838" s="784" t="s">
        <v>155</v>
      </c>
      <c r="D838" s="85" t="s">
        <v>1044</v>
      </c>
      <c r="E838" s="515"/>
      <c r="F838" s="507" t="str">
        <f>IF(E838="X",25%,"")</f>
        <v/>
      </c>
    </row>
    <row r="839" spans="1:6" ht="16.2" thickBot="1" x14ac:dyDescent="0.35">
      <c r="A839" s="780"/>
      <c r="B839" s="810"/>
      <c r="C839" s="786"/>
      <c r="D839" s="137" t="s">
        <v>10</v>
      </c>
      <c r="E839" s="514" t="s">
        <v>29</v>
      </c>
      <c r="F839" s="508">
        <f>IF(E839="X",15%,"")</f>
        <v>0.15</v>
      </c>
    </row>
    <row r="840" spans="1:6" ht="14.4" customHeight="1" x14ac:dyDescent="0.3">
      <c r="A840" s="780"/>
      <c r="B840" s="810"/>
      <c r="C840" s="804" t="s">
        <v>19</v>
      </c>
      <c r="D840" s="140" t="s">
        <v>1035</v>
      </c>
      <c r="E840" s="512" t="s">
        <v>29</v>
      </c>
      <c r="F840" s="510"/>
    </row>
    <row r="841" spans="1:6" ht="14.4" customHeight="1" x14ac:dyDescent="0.3">
      <c r="A841" s="780"/>
      <c r="B841" s="810"/>
      <c r="C841" s="802"/>
      <c r="D841" s="84" t="s">
        <v>1038</v>
      </c>
      <c r="E841" s="148"/>
      <c r="F841" s="79"/>
    </row>
    <row r="842" spans="1:6" ht="14.4" customHeight="1" thickBot="1" x14ac:dyDescent="0.35">
      <c r="A842" s="780"/>
      <c r="B842" s="810"/>
      <c r="C842" s="813"/>
      <c r="D842" s="89" t="s">
        <v>1036</v>
      </c>
      <c r="E842" s="149"/>
      <c r="F842" s="91"/>
    </row>
    <row r="843" spans="1:6" ht="25.2" customHeight="1" x14ac:dyDescent="0.3">
      <c r="A843" s="780"/>
      <c r="B843" s="810"/>
      <c r="C843" s="784" t="s">
        <v>22</v>
      </c>
      <c r="D843" s="85" t="s">
        <v>1039</v>
      </c>
      <c r="E843" s="515" t="s">
        <v>29</v>
      </c>
      <c r="F843" s="86"/>
    </row>
    <row r="844" spans="1:6" ht="14.4" customHeight="1" thickBot="1" x14ac:dyDescent="0.35">
      <c r="A844" s="780"/>
      <c r="B844" s="810"/>
      <c r="C844" s="786"/>
      <c r="D844" s="137" t="s">
        <v>1043</v>
      </c>
      <c r="E844" s="519"/>
      <c r="F844" s="520"/>
    </row>
    <row r="845" spans="1:6" x14ac:dyDescent="0.3">
      <c r="A845" s="780"/>
      <c r="B845" s="810"/>
      <c r="C845" s="784" t="s">
        <v>158</v>
      </c>
      <c r="D845" s="85" t="s">
        <v>1031</v>
      </c>
      <c r="E845" s="515"/>
      <c r="F845" s="86"/>
    </row>
    <row r="846" spans="1:6" ht="15" thickBot="1" x14ac:dyDescent="0.35">
      <c r="A846" s="780"/>
      <c r="B846" s="810"/>
      <c r="C846" s="786"/>
      <c r="D846" s="137" t="s">
        <v>1032</v>
      </c>
      <c r="E846" s="519"/>
      <c r="F846" s="520"/>
    </row>
    <row r="847" spans="1:6" ht="14.4" customHeight="1" x14ac:dyDescent="0.3">
      <c r="A847" s="780"/>
      <c r="B847" s="810"/>
      <c r="C847" s="804" t="s">
        <v>1040</v>
      </c>
      <c r="D847" s="85" t="s">
        <v>1041</v>
      </c>
      <c r="E847" s="512" t="s">
        <v>29</v>
      </c>
      <c r="F847" s="510"/>
    </row>
    <row r="848" spans="1:6" ht="14.4" customHeight="1" x14ac:dyDescent="0.3">
      <c r="A848" s="780"/>
      <c r="B848" s="811"/>
      <c r="C848" s="805"/>
      <c r="D848" s="516" t="s">
        <v>1033</v>
      </c>
      <c r="E848" s="517"/>
      <c r="F848" s="518"/>
    </row>
    <row r="849" spans="1:6" ht="15" customHeight="1" thickBot="1" x14ac:dyDescent="0.35">
      <c r="A849" s="780"/>
      <c r="B849" s="812"/>
      <c r="C849" s="803"/>
      <c r="D849" s="136" t="s">
        <v>1034</v>
      </c>
      <c r="E849" s="519"/>
      <c r="F849" s="520"/>
    </row>
    <row r="850" spans="1:6" ht="16.2" thickBot="1" x14ac:dyDescent="0.35">
      <c r="A850" s="781"/>
      <c r="B850" s="526" t="s">
        <v>1011</v>
      </c>
      <c r="C850" s="142"/>
      <c r="D850" s="142"/>
      <c r="E850" s="142"/>
      <c r="F850" s="523">
        <f>SUM(F835:F849)</f>
        <v>0.3</v>
      </c>
    </row>
    <row r="852" spans="1:6" ht="15" thickBot="1" x14ac:dyDescent="0.35"/>
    <row r="853" spans="1:6" ht="16.2" thickBot="1" x14ac:dyDescent="0.35">
      <c r="A853" s="98" t="s">
        <v>146</v>
      </c>
      <c r="B853" s="776" t="s">
        <v>152</v>
      </c>
      <c r="C853" s="777"/>
      <c r="D853" s="777"/>
      <c r="E853" s="777"/>
      <c r="F853" s="144" t="s">
        <v>153</v>
      </c>
    </row>
    <row r="854" spans="1:6" ht="15.6" customHeight="1" x14ac:dyDescent="0.3">
      <c r="A854" s="779" t="str">
        <f>'MAPA RIESGOS US'!F56</f>
        <v>Posibilidad de perdida económica y reputacional debido a certifcar erróneamente la disponibilidad de un rubro presupuestal.</v>
      </c>
      <c r="B854" s="791" t="str">
        <f>'MAPA RIESGOS US'!O57</f>
        <v>Brindar acompañamiento en la definición de los rubros y usos presupuestales para la adquisición de bienes o servicios y para la suscripción de convenios por parte de los funcionario encargado del manejo de presupuesto.</v>
      </c>
      <c r="C854" s="801" t="s">
        <v>154</v>
      </c>
      <c r="D854" s="85" t="s">
        <v>156</v>
      </c>
      <c r="E854" s="513"/>
      <c r="F854" s="507" t="str">
        <f>IF(E854="X",25%,"")</f>
        <v/>
      </c>
    </row>
    <row r="855" spans="1:6" ht="14.4" customHeight="1" x14ac:dyDescent="0.3">
      <c r="A855" s="780"/>
      <c r="B855" s="792"/>
      <c r="C855" s="802"/>
      <c r="D855" s="84" t="s">
        <v>16</v>
      </c>
      <c r="E855" s="148" t="s">
        <v>29</v>
      </c>
      <c r="F855" s="503">
        <f>IF(E855="X",15%,"")</f>
        <v>0.15</v>
      </c>
    </row>
    <row r="856" spans="1:6" ht="16.2" thickBot="1" x14ac:dyDescent="0.35">
      <c r="A856" s="780"/>
      <c r="B856" s="792"/>
      <c r="C856" s="803"/>
      <c r="D856" s="137" t="s">
        <v>17</v>
      </c>
      <c r="E856" s="514"/>
      <c r="F856" s="508" t="str">
        <f>IF(E856="X",105%,"")</f>
        <v/>
      </c>
    </row>
    <row r="857" spans="1:6" ht="18" customHeight="1" x14ac:dyDescent="0.3">
      <c r="A857" s="780"/>
      <c r="B857" s="792"/>
      <c r="C857" s="801" t="s">
        <v>155</v>
      </c>
      <c r="D857" s="85" t="s">
        <v>1044</v>
      </c>
      <c r="E857" s="515"/>
      <c r="F857" s="507" t="str">
        <f>IF(E857="X",25%,"")</f>
        <v/>
      </c>
    </row>
    <row r="858" spans="1:6" ht="16.2" thickBot="1" x14ac:dyDescent="0.35">
      <c r="A858" s="780"/>
      <c r="B858" s="792"/>
      <c r="C858" s="803"/>
      <c r="D858" s="137" t="s">
        <v>10</v>
      </c>
      <c r="E858" s="514" t="s">
        <v>29</v>
      </c>
      <c r="F858" s="508">
        <f>IF(E858="X",15%,"")</f>
        <v>0.15</v>
      </c>
    </row>
    <row r="859" spans="1:6" ht="14.4" customHeight="1" x14ac:dyDescent="0.3">
      <c r="A859" s="780"/>
      <c r="B859" s="792"/>
      <c r="C859" s="801" t="s">
        <v>19</v>
      </c>
      <c r="D859" s="85" t="s">
        <v>1035</v>
      </c>
      <c r="E859" s="515" t="s">
        <v>29</v>
      </c>
      <c r="F859" s="86"/>
    </row>
    <row r="860" spans="1:6" ht="14.4" customHeight="1" x14ac:dyDescent="0.3">
      <c r="A860" s="780"/>
      <c r="B860" s="792"/>
      <c r="C860" s="802"/>
      <c r="D860" s="84" t="s">
        <v>1038</v>
      </c>
      <c r="E860" s="148"/>
      <c r="F860" s="79"/>
    </row>
    <row r="861" spans="1:6" ht="14.4" customHeight="1" thickBot="1" x14ac:dyDescent="0.35">
      <c r="A861" s="780"/>
      <c r="B861" s="792"/>
      <c r="C861" s="803"/>
      <c r="D861" s="137" t="s">
        <v>1036</v>
      </c>
      <c r="E861" s="519"/>
      <c r="F861" s="520"/>
    </row>
    <row r="862" spans="1:6" ht="27" customHeight="1" x14ac:dyDescent="0.3">
      <c r="A862" s="780"/>
      <c r="B862" s="792"/>
      <c r="C862" s="801" t="s">
        <v>22</v>
      </c>
      <c r="D862" s="529" t="s">
        <v>1039</v>
      </c>
      <c r="E862" s="515" t="s">
        <v>29</v>
      </c>
      <c r="F862" s="86"/>
    </row>
    <row r="863" spans="1:6" ht="14.4" customHeight="1" thickBot="1" x14ac:dyDescent="0.35">
      <c r="A863" s="780"/>
      <c r="B863" s="792"/>
      <c r="C863" s="803"/>
      <c r="D863" s="137" t="s">
        <v>1043</v>
      </c>
      <c r="E863" s="519"/>
      <c r="F863" s="520"/>
    </row>
    <row r="864" spans="1:6" ht="14.4" customHeight="1" x14ac:dyDescent="0.3">
      <c r="A864" s="780"/>
      <c r="B864" s="792"/>
      <c r="C864" s="801" t="s">
        <v>158</v>
      </c>
      <c r="D864" s="85" t="s">
        <v>1031</v>
      </c>
      <c r="E864" s="515" t="s">
        <v>29</v>
      </c>
      <c r="F864" s="86"/>
    </row>
    <row r="865" spans="1:6" ht="14.4" customHeight="1" thickBot="1" x14ac:dyDescent="0.35">
      <c r="A865" s="780"/>
      <c r="B865" s="792"/>
      <c r="C865" s="803"/>
      <c r="D865" s="137" t="s">
        <v>1032</v>
      </c>
      <c r="E865" s="519"/>
      <c r="F865" s="520"/>
    </row>
    <row r="866" spans="1:6" ht="15.6" customHeight="1" x14ac:dyDescent="0.3">
      <c r="A866" s="780"/>
      <c r="B866" s="792"/>
      <c r="C866" s="804" t="s">
        <v>1040</v>
      </c>
      <c r="D866" s="85" t="s">
        <v>1041</v>
      </c>
      <c r="E866" s="515"/>
      <c r="F866" s="86"/>
    </row>
    <row r="867" spans="1:6" ht="15.6" customHeight="1" x14ac:dyDescent="0.3">
      <c r="A867" s="780"/>
      <c r="B867" s="792"/>
      <c r="C867" s="805"/>
      <c r="D867" s="516" t="s">
        <v>1033</v>
      </c>
      <c r="E867" s="148"/>
      <c r="F867" s="79"/>
    </row>
    <row r="868" spans="1:6" ht="16.2" customHeight="1" thickBot="1" x14ac:dyDescent="0.35">
      <c r="A868" s="780"/>
      <c r="B868" s="794"/>
      <c r="C868" s="803"/>
      <c r="D868" s="136" t="s">
        <v>1034</v>
      </c>
      <c r="E868" s="519"/>
      <c r="F868" s="520"/>
    </row>
    <row r="869" spans="1:6" ht="16.2" thickBot="1" x14ac:dyDescent="0.35">
      <c r="A869" s="781"/>
      <c r="B869" s="93" t="s">
        <v>1012</v>
      </c>
      <c r="C869" s="142"/>
      <c r="D869" s="142"/>
      <c r="E869" s="142"/>
      <c r="F869" s="523">
        <f>SUM(F854:F865)</f>
        <v>0.3</v>
      </c>
    </row>
    <row r="872" spans="1:6" ht="15" thickBot="1" x14ac:dyDescent="0.35"/>
    <row r="873" spans="1:6" ht="16.2" thickBot="1" x14ac:dyDescent="0.35">
      <c r="A873" s="98" t="s">
        <v>146</v>
      </c>
      <c r="B873" s="776" t="s">
        <v>152</v>
      </c>
      <c r="C873" s="777"/>
      <c r="D873" s="777"/>
      <c r="E873" s="777"/>
      <c r="F873" s="144" t="s">
        <v>153</v>
      </c>
    </row>
    <row r="874" spans="1:6" ht="15.6" customHeight="1" x14ac:dyDescent="0.3">
      <c r="A874" s="779" t="str">
        <f>'MAPA RIESGOS US'!F58</f>
        <v>Posibilidad de perdida económica y reputacional debido a saldos de cuentas contables inconsistentes.</v>
      </c>
      <c r="B874" s="798" t="str">
        <f>'MAPA RIESGOS US'!O58</f>
        <v>Revisar y analizar la información de SIIF nación de acuerdo con los registros de obligaciones y pagos generados en la ejecución mensual, para realizar registros contables adecuados con base en la normatividad vigente.</v>
      </c>
      <c r="C874" s="801" t="s">
        <v>154</v>
      </c>
      <c r="D874" s="85" t="s">
        <v>156</v>
      </c>
      <c r="E874" s="513"/>
      <c r="F874" s="507" t="str">
        <f>IF(E874="X",25%,"")</f>
        <v/>
      </c>
    </row>
    <row r="875" spans="1:6" ht="14.4" customHeight="1" x14ac:dyDescent="0.3">
      <c r="A875" s="780"/>
      <c r="B875" s="799"/>
      <c r="C875" s="802"/>
      <c r="D875" s="84" t="s">
        <v>16</v>
      </c>
      <c r="E875" s="148" t="s">
        <v>29</v>
      </c>
      <c r="F875" s="503">
        <f>IF(E875="X",15%,"")</f>
        <v>0.15</v>
      </c>
    </row>
    <row r="876" spans="1:6" ht="16.2" thickBot="1" x14ac:dyDescent="0.35">
      <c r="A876" s="780"/>
      <c r="B876" s="799"/>
      <c r="C876" s="803"/>
      <c r="D876" s="137" t="s">
        <v>17</v>
      </c>
      <c r="E876" s="514"/>
      <c r="F876" s="508" t="str">
        <f>IF(E876="X",105%,"")</f>
        <v/>
      </c>
    </row>
    <row r="877" spans="1:6" ht="21.6" customHeight="1" x14ac:dyDescent="0.3">
      <c r="A877" s="780"/>
      <c r="B877" s="799"/>
      <c r="C877" s="801" t="s">
        <v>155</v>
      </c>
      <c r="D877" s="85" t="s">
        <v>1044</v>
      </c>
      <c r="E877" s="515"/>
      <c r="F877" s="507" t="str">
        <f>IF(E877="X",25%,"")</f>
        <v/>
      </c>
    </row>
    <row r="878" spans="1:6" ht="16.2" thickBot="1" x14ac:dyDescent="0.35">
      <c r="A878" s="780"/>
      <c r="B878" s="799"/>
      <c r="C878" s="803"/>
      <c r="D878" s="137" t="s">
        <v>10</v>
      </c>
      <c r="E878" s="514" t="s">
        <v>29</v>
      </c>
      <c r="F878" s="508">
        <f>IF(E878="X",15%,"")</f>
        <v>0.15</v>
      </c>
    </row>
    <row r="879" spans="1:6" ht="14.4" customHeight="1" x14ac:dyDescent="0.3">
      <c r="A879" s="780"/>
      <c r="B879" s="799"/>
      <c r="C879" s="801" t="s">
        <v>19</v>
      </c>
      <c r="D879" s="85" t="s">
        <v>1035</v>
      </c>
      <c r="E879" s="512" t="s">
        <v>29</v>
      </c>
      <c r="F879" s="510"/>
    </row>
    <row r="880" spans="1:6" ht="14.4" customHeight="1" x14ac:dyDescent="0.3">
      <c r="A880" s="780"/>
      <c r="B880" s="799"/>
      <c r="C880" s="802"/>
      <c r="D880" s="84" t="s">
        <v>1038</v>
      </c>
      <c r="E880" s="148"/>
      <c r="F880" s="79"/>
    </row>
    <row r="881" spans="1:6" ht="15.6" customHeight="1" thickBot="1" x14ac:dyDescent="0.35">
      <c r="A881" s="780"/>
      <c r="B881" s="799"/>
      <c r="C881" s="803"/>
      <c r="D881" s="137" t="s">
        <v>1036</v>
      </c>
      <c r="E881" s="148"/>
      <c r="F881" s="79"/>
    </row>
    <row r="882" spans="1:6" ht="24.6" customHeight="1" x14ac:dyDescent="0.3">
      <c r="A882" s="780"/>
      <c r="B882" s="799"/>
      <c r="C882" s="801" t="s">
        <v>22</v>
      </c>
      <c r="D882" s="529" t="s">
        <v>1039</v>
      </c>
      <c r="E882" s="148" t="s">
        <v>29</v>
      </c>
      <c r="F882" s="79"/>
    </row>
    <row r="883" spans="1:6" ht="15" customHeight="1" thickBot="1" x14ac:dyDescent="0.35">
      <c r="A883" s="780"/>
      <c r="B883" s="799"/>
      <c r="C883" s="803"/>
      <c r="D883" s="137" t="s">
        <v>1043</v>
      </c>
      <c r="E883" s="149"/>
      <c r="F883" s="91"/>
    </row>
    <row r="884" spans="1:6" ht="14.4" customHeight="1" x14ac:dyDescent="0.3">
      <c r="A884" s="780"/>
      <c r="B884" s="799"/>
      <c r="C884" s="801" t="s">
        <v>158</v>
      </c>
      <c r="D884" s="85" t="s">
        <v>1031</v>
      </c>
      <c r="E884" s="515" t="s">
        <v>29</v>
      </c>
      <c r="F884" s="86"/>
    </row>
    <row r="885" spans="1:6" ht="14.4" customHeight="1" thickBot="1" x14ac:dyDescent="0.35">
      <c r="A885" s="780"/>
      <c r="B885" s="799"/>
      <c r="C885" s="803"/>
      <c r="D885" s="137" t="s">
        <v>1032</v>
      </c>
      <c r="E885" s="148"/>
      <c r="F885" s="79"/>
    </row>
    <row r="886" spans="1:6" ht="15.6" customHeight="1" x14ac:dyDescent="0.3">
      <c r="A886" s="780"/>
      <c r="B886" s="799"/>
      <c r="C886" s="804" t="s">
        <v>1040</v>
      </c>
      <c r="D886" s="85" t="s">
        <v>1041</v>
      </c>
      <c r="E886" s="148"/>
      <c r="F886" s="79"/>
    </row>
    <row r="887" spans="1:6" ht="15.6" customHeight="1" x14ac:dyDescent="0.3">
      <c r="A887" s="780"/>
      <c r="B887" s="799"/>
      <c r="C887" s="805"/>
      <c r="D887" s="516" t="s">
        <v>1033</v>
      </c>
      <c r="E887" s="148"/>
      <c r="F887" s="79"/>
    </row>
    <row r="888" spans="1:6" ht="16.2" customHeight="1" thickBot="1" x14ac:dyDescent="0.35">
      <c r="A888" s="780"/>
      <c r="B888" s="800"/>
      <c r="C888" s="803"/>
      <c r="D888" s="136" t="s">
        <v>1034</v>
      </c>
      <c r="E888" s="519"/>
      <c r="F888" s="520"/>
    </row>
    <row r="889" spans="1:6" ht="16.2" thickBot="1" x14ac:dyDescent="0.35">
      <c r="A889" s="781"/>
      <c r="B889" s="93" t="s">
        <v>201</v>
      </c>
      <c r="C889" s="142"/>
      <c r="D889" s="142"/>
      <c r="E889" s="142"/>
      <c r="F889" s="523">
        <f>SUM(F874:F885)</f>
        <v>0.3</v>
      </c>
    </row>
    <row r="891" spans="1:6" ht="15" thickBot="1" x14ac:dyDescent="0.35"/>
    <row r="892" spans="1:6" ht="16.2" thickBot="1" x14ac:dyDescent="0.35">
      <c r="A892" s="98" t="s">
        <v>146</v>
      </c>
      <c r="B892" s="776" t="s">
        <v>152</v>
      </c>
      <c r="C892" s="777"/>
      <c r="D892" s="777"/>
      <c r="E892" s="777"/>
      <c r="F892" s="144" t="s">
        <v>153</v>
      </c>
    </row>
    <row r="893" spans="1:6" ht="15.6" customHeight="1" x14ac:dyDescent="0.3">
      <c r="A893" s="779" t="str">
        <f>'MAPA RIESGOS US'!F59</f>
        <v>Posibilidad de perdida economica y reputacional debido a inconsistencias en el reporte de información exogena y declaraciones tributarias.</v>
      </c>
      <c r="B893" s="795" t="str">
        <f>'MAPA RIESGOS US'!O59</f>
        <v>Revisar y conciliar la información exógena a reportar contra los saldos acumulados contables al cierre del periodo fiscal.</v>
      </c>
      <c r="C893" s="784" t="s">
        <v>154</v>
      </c>
      <c r="D893" s="85" t="s">
        <v>156</v>
      </c>
      <c r="E893" s="513"/>
      <c r="F893" s="507" t="str">
        <f>IF(E893="X",25%,"")</f>
        <v/>
      </c>
    </row>
    <row r="894" spans="1:6" ht="14.4" customHeight="1" x14ac:dyDescent="0.3">
      <c r="A894" s="780"/>
      <c r="B894" s="796"/>
      <c r="C894" s="785"/>
      <c r="D894" s="84" t="s">
        <v>16</v>
      </c>
      <c r="E894" s="148" t="s">
        <v>29</v>
      </c>
      <c r="F894" s="503">
        <f>IF(E894="X",15%,"")</f>
        <v>0.15</v>
      </c>
    </row>
    <row r="895" spans="1:6" ht="16.2" thickBot="1" x14ac:dyDescent="0.35">
      <c r="A895" s="780"/>
      <c r="B895" s="796"/>
      <c r="C895" s="786"/>
      <c r="D895" s="137" t="s">
        <v>17</v>
      </c>
      <c r="E895" s="514"/>
      <c r="F895" s="508" t="str">
        <f>IF(E895="X",105%,"")</f>
        <v/>
      </c>
    </row>
    <row r="896" spans="1:6" ht="22.2" customHeight="1" x14ac:dyDescent="0.3">
      <c r="A896" s="780"/>
      <c r="B896" s="796"/>
      <c r="C896" s="784" t="s">
        <v>155</v>
      </c>
      <c r="D896" s="85" t="s">
        <v>1044</v>
      </c>
      <c r="E896" s="515"/>
      <c r="F896" s="507" t="str">
        <f>IF(E896="X",25%,"")</f>
        <v/>
      </c>
    </row>
    <row r="897" spans="1:6" ht="16.2" thickBot="1" x14ac:dyDescent="0.35">
      <c r="A897" s="780"/>
      <c r="B897" s="796"/>
      <c r="C897" s="786"/>
      <c r="D897" s="137" t="s">
        <v>10</v>
      </c>
      <c r="E897" s="524" t="s">
        <v>29</v>
      </c>
      <c r="F897" s="525">
        <f>IF(E897="X",15%,"")</f>
        <v>0.15</v>
      </c>
    </row>
    <row r="898" spans="1:6" ht="14.4" customHeight="1" x14ac:dyDescent="0.3">
      <c r="A898" s="780"/>
      <c r="B898" s="796"/>
      <c r="C898" s="784" t="s">
        <v>19</v>
      </c>
      <c r="D898" s="85" t="s">
        <v>1035</v>
      </c>
      <c r="E898" s="515" t="s">
        <v>29</v>
      </c>
      <c r="F898" s="86"/>
    </row>
    <row r="899" spans="1:6" ht="14.4" customHeight="1" x14ac:dyDescent="0.3">
      <c r="A899" s="780"/>
      <c r="B899" s="796"/>
      <c r="C899" s="785"/>
      <c r="D899" s="84" t="s">
        <v>1038</v>
      </c>
      <c r="E899" s="148"/>
      <c r="F899" s="79"/>
    </row>
    <row r="900" spans="1:6" ht="14.4" customHeight="1" thickBot="1" x14ac:dyDescent="0.35">
      <c r="A900" s="780"/>
      <c r="B900" s="796"/>
      <c r="C900" s="787"/>
      <c r="D900" s="89" t="s">
        <v>1036</v>
      </c>
      <c r="E900" s="149" t="s">
        <v>29</v>
      </c>
      <c r="F900" s="91"/>
    </row>
    <row r="901" spans="1:6" ht="28.2" customHeight="1" x14ac:dyDescent="0.3">
      <c r="A901" s="780"/>
      <c r="B901" s="796"/>
      <c r="C901" s="784" t="s">
        <v>22</v>
      </c>
      <c r="D901" s="529" t="s">
        <v>1039</v>
      </c>
      <c r="E901" s="515"/>
      <c r="F901" s="86"/>
    </row>
    <row r="902" spans="1:6" ht="14.4" customHeight="1" thickBot="1" x14ac:dyDescent="0.35">
      <c r="A902" s="780"/>
      <c r="B902" s="796"/>
      <c r="C902" s="786"/>
      <c r="D902" s="137" t="s">
        <v>1043</v>
      </c>
      <c r="E902" s="519" t="s">
        <v>29</v>
      </c>
      <c r="F902" s="520"/>
    </row>
    <row r="903" spans="1:6" ht="14.4" customHeight="1" x14ac:dyDescent="0.3">
      <c r="A903" s="780"/>
      <c r="B903" s="796"/>
      <c r="C903" s="788" t="s">
        <v>158</v>
      </c>
      <c r="D903" s="140" t="s">
        <v>1031</v>
      </c>
      <c r="E903" s="512"/>
      <c r="F903" s="510"/>
    </row>
    <row r="904" spans="1:6" ht="15.6" customHeight="1" thickBot="1" x14ac:dyDescent="0.35">
      <c r="A904" s="780"/>
      <c r="B904" s="796"/>
      <c r="C904" s="787"/>
      <c r="D904" s="89" t="s">
        <v>1032</v>
      </c>
      <c r="E904" s="149"/>
      <c r="F904" s="91"/>
    </row>
    <row r="905" spans="1:6" ht="15.6" customHeight="1" x14ac:dyDescent="0.3">
      <c r="A905" s="780"/>
      <c r="B905" s="796"/>
      <c r="C905" s="784" t="s">
        <v>1040</v>
      </c>
      <c r="D905" s="85" t="s">
        <v>1041</v>
      </c>
      <c r="E905" s="515"/>
      <c r="F905" s="86"/>
    </row>
    <row r="906" spans="1:6" ht="16.2" customHeight="1" thickBot="1" x14ac:dyDescent="0.35">
      <c r="A906" s="780"/>
      <c r="B906" s="797"/>
      <c r="C906" s="785"/>
      <c r="D906" s="84" t="s">
        <v>1033</v>
      </c>
      <c r="E906" s="148"/>
      <c r="F906" s="79"/>
    </row>
    <row r="907" spans="1:6" ht="16.2" thickBot="1" x14ac:dyDescent="0.35">
      <c r="A907" s="781"/>
      <c r="B907" s="550" t="s">
        <v>202</v>
      </c>
      <c r="C907" s="786"/>
      <c r="D907" s="136" t="s">
        <v>1034</v>
      </c>
      <c r="E907" s="80"/>
      <c r="F907" s="95">
        <f>SUM(F893:F903)</f>
        <v>0.3</v>
      </c>
    </row>
    <row r="909" spans="1:6" ht="15" thickBot="1" x14ac:dyDescent="0.35"/>
    <row r="910" spans="1:6" ht="16.2" thickBot="1" x14ac:dyDescent="0.35">
      <c r="A910" s="98" t="s">
        <v>146</v>
      </c>
      <c r="B910" s="776" t="s">
        <v>152</v>
      </c>
      <c r="C910" s="777"/>
      <c r="D910" s="777"/>
      <c r="E910" s="777"/>
      <c r="F910" s="144" t="s">
        <v>153</v>
      </c>
    </row>
    <row r="911" spans="1:6" ht="15.6" customHeight="1" x14ac:dyDescent="0.3">
      <c r="A911" s="779" t="str">
        <f>'MAPA RIESGOS US'!F60</f>
        <v>Posibilidad de perdida económica y reputacional debido a realizar doble pago.</v>
      </c>
      <c r="B911" s="791" t="str">
        <f>'MAPA RIESGOS US'!O60</f>
        <v>Revisar saldos en cuentas de los bancos de la entidad para verificar la afectación del pago realizado.</v>
      </c>
      <c r="C911" s="784" t="s">
        <v>154</v>
      </c>
      <c r="D911" s="85" t="s">
        <v>156</v>
      </c>
      <c r="E911" s="513"/>
      <c r="F911" s="507" t="str">
        <f>IF(E911="X",25%,"")</f>
        <v/>
      </c>
    </row>
    <row r="912" spans="1:6" ht="14.4" customHeight="1" x14ac:dyDescent="0.3">
      <c r="A912" s="780"/>
      <c r="B912" s="792"/>
      <c r="C912" s="785"/>
      <c r="D912" s="84" t="s">
        <v>16</v>
      </c>
      <c r="E912" s="148" t="s">
        <v>29</v>
      </c>
      <c r="F912" s="503">
        <f>IF(E912="X",15%,"")</f>
        <v>0.15</v>
      </c>
    </row>
    <row r="913" spans="1:6" ht="16.2" thickBot="1" x14ac:dyDescent="0.35">
      <c r="A913" s="780"/>
      <c r="B913" s="792"/>
      <c r="C913" s="786"/>
      <c r="D913" s="137" t="s">
        <v>17</v>
      </c>
      <c r="E913" s="514"/>
      <c r="F913" s="508" t="str">
        <f>IF(E913="X",105%,"")</f>
        <v/>
      </c>
    </row>
    <row r="914" spans="1:6" ht="18.600000000000001" customHeight="1" x14ac:dyDescent="0.3">
      <c r="A914" s="780"/>
      <c r="B914" s="792"/>
      <c r="C914" s="784" t="s">
        <v>155</v>
      </c>
      <c r="D914" s="85" t="s">
        <v>1044</v>
      </c>
      <c r="E914" s="515"/>
      <c r="F914" s="507" t="str">
        <f>IF(E914="X",25%,"")</f>
        <v/>
      </c>
    </row>
    <row r="915" spans="1:6" ht="16.2" thickBot="1" x14ac:dyDescent="0.35">
      <c r="A915" s="780"/>
      <c r="B915" s="792"/>
      <c r="C915" s="786"/>
      <c r="D915" s="137" t="s">
        <v>10</v>
      </c>
      <c r="E915" s="514" t="s">
        <v>29</v>
      </c>
      <c r="F915" s="508">
        <f>IF(E915="X",15%,"")</f>
        <v>0.15</v>
      </c>
    </row>
    <row r="916" spans="1:6" ht="14.4" customHeight="1" x14ac:dyDescent="0.3">
      <c r="A916" s="780"/>
      <c r="B916" s="792"/>
      <c r="C916" s="784" t="s">
        <v>19</v>
      </c>
      <c r="D916" s="85" t="s">
        <v>1035</v>
      </c>
      <c r="E916" s="515" t="s">
        <v>29</v>
      </c>
      <c r="F916" s="86"/>
    </row>
    <row r="917" spans="1:6" ht="14.4" customHeight="1" x14ac:dyDescent="0.3">
      <c r="A917" s="780"/>
      <c r="B917" s="792"/>
      <c r="C917" s="785"/>
      <c r="D917" s="84" t="s">
        <v>1038</v>
      </c>
      <c r="E917" s="148"/>
      <c r="F917" s="79"/>
    </row>
    <row r="918" spans="1:6" ht="14.4" customHeight="1" thickBot="1" x14ac:dyDescent="0.35">
      <c r="A918" s="780"/>
      <c r="B918" s="792"/>
      <c r="C918" s="787"/>
      <c r="D918" s="89" t="s">
        <v>1036</v>
      </c>
      <c r="E918" s="149" t="s">
        <v>29</v>
      </c>
      <c r="F918" s="91"/>
    </row>
    <row r="919" spans="1:6" ht="27.6" customHeight="1" x14ac:dyDescent="0.3">
      <c r="A919" s="780"/>
      <c r="B919" s="793"/>
      <c r="C919" s="784" t="s">
        <v>22</v>
      </c>
      <c r="D919" s="529" t="s">
        <v>1039</v>
      </c>
      <c r="E919" s="515"/>
      <c r="F919" s="86"/>
    </row>
    <row r="920" spans="1:6" ht="14.4" customHeight="1" thickBot="1" x14ac:dyDescent="0.35">
      <c r="A920" s="780"/>
      <c r="B920" s="793"/>
      <c r="C920" s="786"/>
      <c r="D920" s="137" t="s">
        <v>1043</v>
      </c>
      <c r="E920" s="519" t="s">
        <v>29</v>
      </c>
      <c r="F920" s="520"/>
    </row>
    <row r="921" spans="1:6" ht="14.4" customHeight="1" x14ac:dyDescent="0.3">
      <c r="A921" s="780"/>
      <c r="B921" s="793"/>
      <c r="C921" s="788" t="s">
        <v>158</v>
      </c>
      <c r="D921" s="140" t="s">
        <v>1031</v>
      </c>
      <c r="E921" s="512"/>
      <c r="F921" s="510"/>
    </row>
    <row r="922" spans="1:6" ht="15.6" customHeight="1" thickBot="1" x14ac:dyDescent="0.35">
      <c r="A922" s="780"/>
      <c r="B922" s="793"/>
      <c r="C922" s="786"/>
      <c r="D922" s="137" t="s">
        <v>1032</v>
      </c>
      <c r="E922" s="519"/>
      <c r="F922" s="520"/>
    </row>
    <row r="923" spans="1:6" ht="15.6" customHeight="1" x14ac:dyDescent="0.3">
      <c r="A923" s="780"/>
      <c r="B923" s="792"/>
      <c r="C923" s="789" t="s">
        <v>1040</v>
      </c>
      <c r="D923" s="140" t="s">
        <v>1041</v>
      </c>
      <c r="E923" s="517"/>
      <c r="F923" s="518"/>
    </row>
    <row r="924" spans="1:6" ht="16.2" customHeight="1" thickBot="1" x14ac:dyDescent="0.35">
      <c r="A924" s="780"/>
      <c r="B924" s="792"/>
      <c r="C924" s="789"/>
      <c r="D924" s="84" t="s">
        <v>1033</v>
      </c>
      <c r="E924" s="521"/>
      <c r="F924" s="522"/>
    </row>
    <row r="925" spans="1:6" ht="16.2" customHeight="1" thickBot="1" x14ac:dyDescent="0.35">
      <c r="A925" s="780"/>
      <c r="B925" s="794"/>
      <c r="C925" s="790"/>
      <c r="D925" s="136" t="s">
        <v>1034</v>
      </c>
      <c r="E925" s="521"/>
      <c r="F925" s="522"/>
    </row>
    <row r="926" spans="1:6" ht="16.2" thickBot="1" x14ac:dyDescent="0.35">
      <c r="A926" s="781"/>
      <c r="B926" s="93" t="s">
        <v>203</v>
      </c>
      <c r="C926" s="551"/>
      <c r="D926" s="143"/>
      <c r="E926" s="142"/>
      <c r="F926" s="523">
        <f>SUM(F911:F921)</f>
        <v>0.3</v>
      </c>
    </row>
    <row r="928" spans="1:6" ht="15" thickBot="1" x14ac:dyDescent="0.35"/>
    <row r="929" spans="1:6" ht="16.2" thickBot="1" x14ac:dyDescent="0.35">
      <c r="A929" s="98" t="s">
        <v>146</v>
      </c>
      <c r="B929" s="776" t="s">
        <v>152</v>
      </c>
      <c r="C929" s="777"/>
      <c r="D929" s="777"/>
      <c r="E929" s="777"/>
      <c r="F929" s="144" t="s">
        <v>153</v>
      </c>
    </row>
    <row r="930" spans="1:6" ht="15.6" x14ac:dyDescent="0.3">
      <c r="A930" s="779" t="str">
        <f>'MAPA RIESGOS US'!F61</f>
        <v>Posibilidad de perdida económica y reputacional, debido a la no utilización del PAC (el monto máximo mensual de fondos disponibles en la Cuenta Única Nacional para los órganos financiados con recursos de la Nación y el monto máximo de pagos de los establecimientos públicos del orden nacional) solicitado por la Entidad  para un periodo determinado,  y  por debajo del porcentaje  del indicador de uso eficiente de los recursos (INPANUT),   de acuerdo a los parámetros establecidos por el Ministerio de Hacienda Crédito Público en  SIIF Nación</v>
      </c>
      <c r="B930" s="782" t="str">
        <f>'MAPA RIESGOS US'!O61</f>
        <v xml:space="preserve">Revisar y asegurar el manejo de datos en la traza al interior del grupo de Gestión Financiera y el PAC (monto maximo mensual de fondos disponibles en la Cuenta Unica Nacional) para cubrir los compromisos adquiridos, teniendo en cuenta la forma de pago definida en el contratoo convenio y a los recursos de PAC solicitados para el periodo.                                                                                                                                                                                                                                                                                                                                                                                                                                                                                                                                                                                                                                                                                                                                                                                                                                                                                                                                                                                                                                                                                                                                                                                                                                                                                                                                                                                                                                                                                                                                                                                                                                                                                                                                                                                                                                                                                                                                                                                                                                                                                                       </v>
      </c>
      <c r="C930" s="784" t="s">
        <v>154</v>
      </c>
      <c r="D930" s="85" t="s">
        <v>156</v>
      </c>
      <c r="E930" s="513"/>
      <c r="F930" s="507" t="str">
        <f>IF(E930="X",25%,"")</f>
        <v/>
      </c>
    </row>
    <row r="931" spans="1:6" x14ac:dyDescent="0.3">
      <c r="A931" s="780"/>
      <c r="B931" s="783"/>
      <c r="C931" s="785"/>
      <c r="D931" s="84" t="s">
        <v>16</v>
      </c>
      <c r="E931" s="148" t="s">
        <v>29</v>
      </c>
      <c r="F931" s="503">
        <f>IF(E931="X",15%,"")</f>
        <v>0.15</v>
      </c>
    </row>
    <row r="932" spans="1:6" ht="16.2" thickBot="1" x14ac:dyDescent="0.35">
      <c r="A932" s="780"/>
      <c r="B932" s="783"/>
      <c r="C932" s="786"/>
      <c r="D932" s="137" t="s">
        <v>17</v>
      </c>
      <c r="E932" s="514"/>
      <c r="F932" s="508" t="str">
        <f>IF(E932="X",105%,"")</f>
        <v/>
      </c>
    </row>
    <row r="933" spans="1:6" ht="14.4" customHeight="1" x14ac:dyDescent="0.3">
      <c r="A933" s="780"/>
      <c r="B933" s="783"/>
      <c r="C933" s="784" t="s">
        <v>155</v>
      </c>
      <c r="D933" s="85" t="s">
        <v>1044</v>
      </c>
      <c r="E933" s="512"/>
      <c r="F933" s="506" t="str">
        <f>IF(E933="X",25%,"")</f>
        <v/>
      </c>
    </row>
    <row r="934" spans="1:6" ht="16.2" thickBot="1" x14ac:dyDescent="0.35">
      <c r="A934" s="780"/>
      <c r="B934" s="783"/>
      <c r="C934" s="786"/>
      <c r="D934" s="137" t="s">
        <v>10</v>
      </c>
      <c r="E934" s="514" t="s">
        <v>29</v>
      </c>
      <c r="F934" s="508">
        <f>IF(E934="X",15%,"")</f>
        <v>0.15</v>
      </c>
    </row>
    <row r="935" spans="1:6" ht="14.4" customHeight="1" x14ac:dyDescent="0.3">
      <c r="A935" s="780"/>
      <c r="B935" s="783"/>
      <c r="C935" s="784" t="s">
        <v>19</v>
      </c>
      <c r="D935" s="85" t="s">
        <v>1035</v>
      </c>
      <c r="E935" s="512" t="s">
        <v>29</v>
      </c>
      <c r="F935" s="510"/>
    </row>
    <row r="936" spans="1:6" ht="14.4" customHeight="1" x14ac:dyDescent="0.3">
      <c r="A936" s="780"/>
      <c r="B936" s="783"/>
      <c r="C936" s="785"/>
      <c r="D936" s="84" t="s">
        <v>1038</v>
      </c>
      <c r="E936" s="512"/>
      <c r="F936" s="510"/>
    </row>
    <row r="937" spans="1:6" ht="14.4" customHeight="1" thickBot="1" x14ac:dyDescent="0.35">
      <c r="A937" s="780"/>
      <c r="B937" s="783"/>
      <c r="C937" s="787"/>
      <c r="D937" s="89" t="s">
        <v>1036</v>
      </c>
      <c r="E937" s="148"/>
      <c r="F937" s="79"/>
    </row>
    <row r="938" spans="1:6" ht="30.6" customHeight="1" x14ac:dyDescent="0.3">
      <c r="A938" s="780"/>
      <c r="B938" s="783"/>
      <c r="C938" s="784" t="s">
        <v>22</v>
      </c>
      <c r="D938" s="529" t="s">
        <v>1039</v>
      </c>
      <c r="E938" s="148" t="s">
        <v>29</v>
      </c>
      <c r="F938" s="79"/>
    </row>
    <row r="939" spans="1:6" ht="14.4" customHeight="1" thickBot="1" x14ac:dyDescent="0.35">
      <c r="A939" s="780"/>
      <c r="B939" s="783"/>
      <c r="C939" s="786"/>
      <c r="D939" s="137" t="s">
        <v>1043</v>
      </c>
      <c r="E939" s="148"/>
      <c r="F939" s="79"/>
    </row>
    <row r="940" spans="1:6" ht="14.4" customHeight="1" x14ac:dyDescent="0.3">
      <c r="A940" s="780"/>
      <c r="B940" s="783"/>
      <c r="C940" s="788" t="s">
        <v>158</v>
      </c>
      <c r="D940" s="140" t="s">
        <v>1031</v>
      </c>
      <c r="E940" s="148"/>
      <c r="F940" s="79"/>
    </row>
    <row r="941" spans="1:6" ht="14.4" customHeight="1" thickBot="1" x14ac:dyDescent="0.35">
      <c r="A941" s="780"/>
      <c r="B941" s="783"/>
      <c r="C941" s="786"/>
      <c r="D941" s="137" t="s">
        <v>1032</v>
      </c>
      <c r="E941" s="148"/>
      <c r="F941" s="79"/>
    </row>
    <row r="942" spans="1:6" ht="14.4" customHeight="1" x14ac:dyDescent="0.3">
      <c r="A942" s="780"/>
      <c r="B942" s="783"/>
      <c r="C942" s="789" t="s">
        <v>1040</v>
      </c>
      <c r="D942" s="140" t="s">
        <v>1041</v>
      </c>
      <c r="E942" s="148"/>
      <c r="F942" s="79"/>
    </row>
    <row r="943" spans="1:6" ht="15" customHeight="1" x14ac:dyDescent="0.3">
      <c r="A943" s="780"/>
      <c r="B943" s="783"/>
      <c r="C943" s="789"/>
      <c r="D943" s="84" t="s">
        <v>1033</v>
      </c>
      <c r="E943" s="148"/>
      <c r="F943" s="79"/>
    </row>
    <row r="944" spans="1:6" ht="15" customHeight="1" thickBot="1" x14ac:dyDescent="0.35">
      <c r="A944" s="780"/>
      <c r="B944" s="783"/>
      <c r="C944" s="790"/>
      <c r="D944" s="136" t="s">
        <v>1034</v>
      </c>
      <c r="E944" s="149"/>
      <c r="F944" s="91"/>
    </row>
    <row r="945" spans="1:6" ht="16.2" thickBot="1" x14ac:dyDescent="0.35">
      <c r="A945" s="781"/>
      <c r="B945" s="93" t="s">
        <v>204</v>
      </c>
      <c r="C945" s="92"/>
      <c r="D945" s="92"/>
      <c r="E945" s="92"/>
      <c r="F945" s="96">
        <f>SUM(F930:F944)</f>
        <v>0.3</v>
      </c>
    </row>
    <row r="947" spans="1:6" ht="15" thickBot="1" x14ac:dyDescent="0.35"/>
    <row r="948" spans="1:6" ht="16.2" thickBot="1" x14ac:dyDescent="0.35">
      <c r="A948" s="98" t="s">
        <v>146</v>
      </c>
      <c r="B948" s="776" t="s">
        <v>152</v>
      </c>
      <c r="C948" s="777"/>
      <c r="D948" s="777"/>
      <c r="E948" s="777"/>
      <c r="F948" s="144" t="s">
        <v>153</v>
      </c>
    </row>
    <row r="949" spans="1:6" ht="15.6" x14ac:dyDescent="0.3">
      <c r="A949" s="779" t="str">
        <f>'MAPA RIESGOS US'!F62</f>
        <v>Posibilidad de afectación reputacional por insatisfacción del grupo de valor debido a pérdida de confidencialidad de los datos personales semiprivados asociados a números de cuenta de proveedores y contratistas.</v>
      </c>
      <c r="B949" s="782" t="str">
        <f>'MAPA RIESGOS US'!O62</f>
        <v>Revisar ejecución presupuestal  en cuentas de pasivos por proyectos de  la entidad por pagar.</v>
      </c>
      <c r="C949" s="784" t="s">
        <v>154</v>
      </c>
      <c r="D949" s="85" t="s">
        <v>156</v>
      </c>
      <c r="E949" s="513"/>
      <c r="F949" s="507" t="str">
        <f>IF(E949="X",25%,"")</f>
        <v/>
      </c>
    </row>
    <row r="950" spans="1:6" x14ac:dyDescent="0.3">
      <c r="A950" s="780"/>
      <c r="B950" s="783"/>
      <c r="C950" s="785"/>
      <c r="D950" s="84" t="s">
        <v>16</v>
      </c>
      <c r="E950" s="148" t="s">
        <v>29</v>
      </c>
      <c r="F950" s="503">
        <f>IF(E950="X",15%,"")</f>
        <v>0.15</v>
      </c>
    </row>
    <row r="951" spans="1:6" ht="16.2" thickBot="1" x14ac:dyDescent="0.35">
      <c r="A951" s="780"/>
      <c r="B951" s="783"/>
      <c r="C951" s="786"/>
      <c r="D951" s="137" t="s">
        <v>17</v>
      </c>
      <c r="E951" s="514"/>
      <c r="F951" s="508" t="str">
        <f>IF(E951="X",105%,"")</f>
        <v/>
      </c>
    </row>
    <row r="952" spans="1:6" ht="22.95" customHeight="1" x14ac:dyDescent="0.3">
      <c r="A952" s="780"/>
      <c r="B952" s="783"/>
      <c r="C952" s="784" t="s">
        <v>155</v>
      </c>
      <c r="D952" s="85" t="s">
        <v>1044</v>
      </c>
      <c r="E952" s="515"/>
      <c r="F952" s="507" t="str">
        <f>IF(E952="X",25%,"")</f>
        <v/>
      </c>
    </row>
    <row r="953" spans="1:6" ht="16.2" thickBot="1" x14ac:dyDescent="0.35">
      <c r="A953" s="780"/>
      <c r="B953" s="783"/>
      <c r="C953" s="786"/>
      <c r="D953" s="137" t="s">
        <v>10</v>
      </c>
      <c r="E953" s="514" t="s">
        <v>29</v>
      </c>
      <c r="F953" s="508">
        <f>IF(E953="X",15%,"")</f>
        <v>0.15</v>
      </c>
    </row>
    <row r="954" spans="1:6" ht="14.4" customHeight="1" x14ac:dyDescent="0.3">
      <c r="A954" s="780"/>
      <c r="B954" s="783"/>
      <c r="C954" s="784" t="s">
        <v>19</v>
      </c>
      <c r="D954" s="85" t="s">
        <v>1035</v>
      </c>
      <c r="E954" s="512" t="s">
        <v>29</v>
      </c>
      <c r="F954" s="510"/>
    </row>
    <row r="955" spans="1:6" ht="14.4" customHeight="1" x14ac:dyDescent="0.3">
      <c r="A955" s="780"/>
      <c r="B955" s="783"/>
      <c r="C955" s="785"/>
      <c r="D955" s="84" t="s">
        <v>1038</v>
      </c>
      <c r="E955" s="148"/>
      <c r="F955" s="79"/>
    </row>
    <row r="956" spans="1:6" ht="14.4" customHeight="1" thickBot="1" x14ac:dyDescent="0.35">
      <c r="A956" s="780"/>
      <c r="B956" s="783"/>
      <c r="C956" s="787"/>
      <c r="D956" s="89" t="s">
        <v>1036</v>
      </c>
      <c r="E956" s="148" t="s">
        <v>29</v>
      </c>
      <c r="F956" s="79"/>
    </row>
    <row r="957" spans="1:6" ht="27.6" customHeight="1" x14ac:dyDescent="0.3">
      <c r="A957" s="780"/>
      <c r="B957" s="783"/>
      <c r="C957" s="784" t="s">
        <v>22</v>
      </c>
      <c r="D957" s="529" t="s">
        <v>1039</v>
      </c>
      <c r="E957" s="148"/>
      <c r="F957" s="79"/>
    </row>
    <row r="958" spans="1:6" ht="14.4" customHeight="1" thickBot="1" x14ac:dyDescent="0.35">
      <c r="A958" s="780"/>
      <c r="B958" s="783"/>
      <c r="C958" s="786"/>
      <c r="D958" s="137" t="s">
        <v>1043</v>
      </c>
      <c r="E958" s="148"/>
      <c r="F958" s="79"/>
    </row>
    <row r="959" spans="1:6" ht="14.4" customHeight="1" x14ac:dyDescent="0.3">
      <c r="A959" s="780"/>
      <c r="B959" s="783"/>
      <c r="C959" s="788" t="s">
        <v>158</v>
      </c>
      <c r="D959" s="140" t="s">
        <v>1031</v>
      </c>
      <c r="E959" s="148"/>
      <c r="F959" s="79"/>
    </row>
    <row r="960" spans="1:6" ht="14.4" customHeight="1" thickBot="1" x14ac:dyDescent="0.35">
      <c r="A960" s="780"/>
      <c r="B960" s="783"/>
      <c r="C960" s="786"/>
      <c r="D960" s="137" t="s">
        <v>1032</v>
      </c>
      <c r="E960" s="148"/>
      <c r="F960" s="79"/>
    </row>
    <row r="961" spans="1:6" ht="14.4" customHeight="1" x14ac:dyDescent="0.3">
      <c r="A961" s="780"/>
      <c r="B961" s="783"/>
      <c r="C961" s="789" t="s">
        <v>1040</v>
      </c>
      <c r="D961" s="140" t="s">
        <v>1041</v>
      </c>
      <c r="E961" s="148"/>
      <c r="F961" s="79"/>
    </row>
    <row r="962" spans="1:6" ht="14.4" customHeight="1" x14ac:dyDescent="0.3">
      <c r="A962" s="780"/>
      <c r="B962" s="783"/>
      <c r="C962" s="789"/>
      <c r="D962" s="84" t="s">
        <v>1033</v>
      </c>
      <c r="E962" s="148" t="s">
        <v>29</v>
      </c>
      <c r="F962" s="79"/>
    </row>
    <row r="963" spans="1:6" ht="15" customHeight="1" thickBot="1" x14ac:dyDescent="0.35">
      <c r="A963" s="780"/>
      <c r="B963" s="783"/>
      <c r="C963" s="790"/>
      <c r="D963" s="136" t="s">
        <v>1034</v>
      </c>
      <c r="E963" s="149"/>
      <c r="F963" s="91"/>
    </row>
    <row r="964" spans="1:6" ht="16.2" thickBot="1" x14ac:dyDescent="0.35">
      <c r="A964" s="781"/>
      <c r="B964" s="93" t="s">
        <v>1008</v>
      </c>
      <c r="C964" s="92"/>
      <c r="D964" s="92"/>
      <c r="E964" s="92"/>
      <c r="F964" s="96">
        <f>SUM(F949:F963)</f>
        <v>0.3</v>
      </c>
    </row>
    <row r="966" spans="1:6" ht="15" thickBot="1" x14ac:dyDescent="0.35"/>
    <row r="967" spans="1:6" ht="16.2" thickBot="1" x14ac:dyDescent="0.35">
      <c r="A967" s="98" t="s">
        <v>146</v>
      </c>
      <c r="B967" s="776" t="s">
        <v>152</v>
      </c>
      <c r="C967" s="777"/>
      <c r="D967" s="777"/>
      <c r="E967" s="777"/>
      <c r="F967" s="144" t="s">
        <v>153</v>
      </c>
    </row>
    <row r="968" spans="1:6" ht="15.6" x14ac:dyDescent="0.3">
      <c r="A968" s="779" t="str">
        <f>'MAPA RIESGOS US'!F63</f>
        <v>Posibilidad de perdida económica y reputacional, debido a  retrasos por parte de los contratistas en la entrega de las cuentas de cobro y demás documentos y soportes para el pago cobro y pago de obligaciones e incumplimiento por parte de los supervisores de los contratos en la liquidación de los contratos a cargo. o la no utilización del PAC  generando Constitución de reservas presupuestales y de pasivos exigibles</v>
      </c>
      <c r="B968" s="782" t="str">
        <f>'MAPA RIESGOS US'!O63</f>
        <v>Revisar ejecución presupuestal en cuentas de pasivos por proyectos de  la entidad por pagar.</v>
      </c>
      <c r="C968" s="784" t="s">
        <v>154</v>
      </c>
      <c r="D968" s="85" t="s">
        <v>156</v>
      </c>
      <c r="E968" s="513"/>
      <c r="F968" s="507" t="str">
        <f>IF(E968="X",25%,"")</f>
        <v/>
      </c>
    </row>
    <row r="969" spans="1:6" x14ac:dyDescent="0.3">
      <c r="A969" s="780"/>
      <c r="B969" s="783"/>
      <c r="C969" s="785"/>
      <c r="D969" s="84" t="s">
        <v>16</v>
      </c>
      <c r="E969" s="148" t="s">
        <v>29</v>
      </c>
      <c r="F969" s="503">
        <f>IF(E969="X",15%,"")</f>
        <v>0.15</v>
      </c>
    </row>
    <row r="970" spans="1:6" ht="16.2" thickBot="1" x14ac:dyDescent="0.35">
      <c r="A970" s="780"/>
      <c r="B970" s="783"/>
      <c r="C970" s="786"/>
      <c r="D970" s="137" t="s">
        <v>17</v>
      </c>
      <c r="E970" s="514"/>
      <c r="F970" s="508" t="str">
        <f>IF(E970="X",105%,"")</f>
        <v/>
      </c>
    </row>
    <row r="971" spans="1:6" ht="16.2" customHeight="1" x14ac:dyDescent="0.3">
      <c r="A971" s="780"/>
      <c r="B971" s="783"/>
      <c r="C971" s="784" t="s">
        <v>155</v>
      </c>
      <c r="D971" s="85" t="s">
        <v>1044</v>
      </c>
      <c r="E971" s="515"/>
      <c r="F971" s="507" t="str">
        <f>IF(E971="X",25%,"")</f>
        <v/>
      </c>
    </row>
    <row r="972" spans="1:6" ht="16.2" thickBot="1" x14ac:dyDescent="0.35">
      <c r="A972" s="780"/>
      <c r="B972" s="783"/>
      <c r="C972" s="786"/>
      <c r="D972" s="137" t="s">
        <v>10</v>
      </c>
      <c r="E972" s="514" t="s">
        <v>29</v>
      </c>
      <c r="F972" s="508">
        <f>IF(E972="X",15%,"")</f>
        <v>0.15</v>
      </c>
    </row>
    <row r="973" spans="1:6" ht="14.4" customHeight="1" x14ac:dyDescent="0.3">
      <c r="A973" s="780"/>
      <c r="B973" s="783"/>
      <c r="C973" s="784" t="s">
        <v>19</v>
      </c>
      <c r="D973" s="85" t="s">
        <v>1035</v>
      </c>
      <c r="E973" s="512" t="s">
        <v>29</v>
      </c>
      <c r="F973" s="510"/>
    </row>
    <row r="974" spans="1:6" ht="14.4" customHeight="1" x14ac:dyDescent="0.3">
      <c r="A974" s="780"/>
      <c r="B974" s="783"/>
      <c r="C974" s="785"/>
      <c r="D974" s="84" t="s">
        <v>1038</v>
      </c>
      <c r="E974" s="512"/>
      <c r="F974" s="510"/>
    </row>
    <row r="975" spans="1:6" ht="14.4" customHeight="1" thickBot="1" x14ac:dyDescent="0.35">
      <c r="A975" s="780"/>
      <c r="B975" s="783"/>
      <c r="C975" s="787"/>
      <c r="D975" s="89" t="s">
        <v>1036</v>
      </c>
      <c r="E975" s="148"/>
      <c r="F975" s="79"/>
    </row>
    <row r="976" spans="1:6" ht="26.4" customHeight="1" x14ac:dyDescent="0.3">
      <c r="A976" s="780"/>
      <c r="B976" s="783"/>
      <c r="C976" s="784" t="s">
        <v>22</v>
      </c>
      <c r="D976" s="529" t="s">
        <v>1039</v>
      </c>
      <c r="E976" s="148" t="s">
        <v>29</v>
      </c>
      <c r="F976" s="79"/>
    </row>
    <row r="977" spans="1:6" ht="14.4" customHeight="1" thickBot="1" x14ac:dyDescent="0.35">
      <c r="A977" s="780"/>
      <c r="B977" s="783"/>
      <c r="C977" s="786"/>
      <c r="D977" s="137" t="s">
        <v>1043</v>
      </c>
      <c r="E977" s="148"/>
      <c r="F977" s="79"/>
    </row>
    <row r="978" spans="1:6" x14ac:dyDescent="0.3">
      <c r="A978" s="780"/>
      <c r="B978" s="783"/>
      <c r="C978" s="788" t="s">
        <v>158</v>
      </c>
      <c r="D978" s="140" t="s">
        <v>1031</v>
      </c>
      <c r="E978" s="148"/>
      <c r="F978" s="79"/>
    </row>
    <row r="979" spans="1:6" ht="15" thickBot="1" x14ac:dyDescent="0.35">
      <c r="A979" s="780"/>
      <c r="B979" s="783"/>
      <c r="C979" s="786"/>
      <c r="D979" s="137" t="s">
        <v>1032</v>
      </c>
      <c r="E979" s="148"/>
      <c r="F979" s="79"/>
    </row>
    <row r="980" spans="1:6" x14ac:dyDescent="0.3">
      <c r="A980" s="780"/>
      <c r="B980" s="783"/>
      <c r="C980" s="789" t="s">
        <v>1040</v>
      </c>
      <c r="D980" s="140" t="s">
        <v>1041</v>
      </c>
      <c r="E980" s="148"/>
      <c r="F980" s="79"/>
    </row>
    <row r="981" spans="1:6" ht="14.4" customHeight="1" x14ac:dyDescent="0.3">
      <c r="A981" s="780"/>
      <c r="B981" s="783"/>
      <c r="C981" s="789"/>
      <c r="D981" s="84" t="s">
        <v>1033</v>
      </c>
      <c r="E981" s="148" t="s">
        <v>29</v>
      </c>
      <c r="F981" s="79"/>
    </row>
    <row r="982" spans="1:6" ht="15" customHeight="1" thickBot="1" x14ac:dyDescent="0.35">
      <c r="A982" s="780"/>
      <c r="B982" s="783"/>
      <c r="C982" s="790"/>
      <c r="D982" s="136" t="s">
        <v>1034</v>
      </c>
      <c r="E982" s="149"/>
      <c r="F982" s="91"/>
    </row>
    <row r="983" spans="1:6" ht="16.2" thickBot="1" x14ac:dyDescent="0.35">
      <c r="A983" s="781"/>
      <c r="B983" s="93" t="s">
        <v>1026</v>
      </c>
      <c r="C983" s="92"/>
      <c r="D983" s="92"/>
      <c r="E983" s="92"/>
      <c r="F983" s="96">
        <f>SUM(F968:F982)</f>
        <v>0.3</v>
      </c>
    </row>
    <row r="986" spans="1:6" ht="15.6" x14ac:dyDescent="0.3">
      <c r="A986" s="778" t="s">
        <v>1027</v>
      </c>
      <c r="B986" s="778"/>
      <c r="C986" s="778"/>
      <c r="D986" s="778"/>
      <c r="E986" s="778"/>
      <c r="F986" s="778"/>
    </row>
    <row r="987" spans="1:6" ht="15" thickBot="1" x14ac:dyDescent="0.35"/>
    <row r="988" spans="1:6" ht="16.2" thickBot="1" x14ac:dyDescent="0.35">
      <c r="A988" s="98" t="s">
        <v>146</v>
      </c>
      <c r="B988" s="776" t="s">
        <v>152</v>
      </c>
      <c r="C988" s="777"/>
      <c r="D988" s="777"/>
      <c r="E988" s="777"/>
      <c r="F988" s="144" t="s">
        <v>153</v>
      </c>
    </row>
    <row r="989" spans="1:6" ht="15.6" x14ac:dyDescent="0.3">
      <c r="A989" s="779" t="str">
        <f>'MAPA RIESGOS US'!F64</f>
        <v>Posibilidad de perdida reputacional y económica debido a la no disponibilidad de recursos para la contratación de bienes y servicios tecnológicos (mantenimiento preventivo y correctivo de software,hardware y servicios, obsolescencia de equipos tecnológicos) requeridos o necesarios para el funcionamiento de la infraestructura tecnológica de la Unidad Solidaria.</v>
      </c>
      <c r="B989" s="782" t="str">
        <f>'MAPA RIESGOS US'!O64</f>
        <v>El cordinador o los profesionales del grupos de TIC verifican  Planean (establecer prioridades y necesidades de recursos) los recursos presupuestales necesarios para adelantar las actividades de contratación del grupo TIC.</v>
      </c>
      <c r="C989" s="784" t="s">
        <v>154</v>
      </c>
      <c r="D989" s="85" t="s">
        <v>156</v>
      </c>
      <c r="E989" s="513"/>
      <c r="F989" s="507" t="str">
        <f>IF(E989="X",25%,"")</f>
        <v/>
      </c>
    </row>
    <row r="990" spans="1:6" x14ac:dyDescent="0.3">
      <c r="A990" s="780"/>
      <c r="B990" s="783"/>
      <c r="C990" s="785"/>
      <c r="D990" s="84" t="s">
        <v>16</v>
      </c>
      <c r="E990" s="148" t="s">
        <v>29</v>
      </c>
      <c r="F990" s="503">
        <f>IF(E990="X",15%,"")</f>
        <v>0.15</v>
      </c>
    </row>
    <row r="991" spans="1:6" ht="16.2" thickBot="1" x14ac:dyDescent="0.35">
      <c r="A991" s="780"/>
      <c r="B991" s="783"/>
      <c r="C991" s="786"/>
      <c r="D991" s="137" t="s">
        <v>17</v>
      </c>
      <c r="E991" s="514"/>
      <c r="F991" s="508" t="str">
        <f>IF(E991="X",105%,"")</f>
        <v/>
      </c>
    </row>
    <row r="992" spans="1:6" ht="23.4" customHeight="1" x14ac:dyDescent="0.3">
      <c r="A992" s="780"/>
      <c r="B992" s="783"/>
      <c r="C992" s="784" t="s">
        <v>155</v>
      </c>
      <c r="D992" s="85" t="s">
        <v>1044</v>
      </c>
      <c r="E992" s="515"/>
      <c r="F992" s="507" t="str">
        <f>IF(E992="X",25%,"")</f>
        <v/>
      </c>
    </row>
    <row r="993" spans="1:6" ht="16.2" thickBot="1" x14ac:dyDescent="0.35">
      <c r="A993" s="780"/>
      <c r="B993" s="783"/>
      <c r="C993" s="786"/>
      <c r="D993" s="137" t="s">
        <v>10</v>
      </c>
      <c r="E993" s="514" t="s">
        <v>29</v>
      </c>
      <c r="F993" s="508">
        <f>IF(E993="X",15%,"")</f>
        <v>0.15</v>
      </c>
    </row>
    <row r="994" spans="1:6" ht="14.4" customHeight="1" x14ac:dyDescent="0.3">
      <c r="A994" s="780"/>
      <c r="B994" s="783"/>
      <c r="C994" s="784" t="s">
        <v>19</v>
      </c>
      <c r="D994" s="85" t="s">
        <v>1035</v>
      </c>
      <c r="E994" s="512" t="s">
        <v>29</v>
      </c>
      <c r="F994" s="510"/>
    </row>
    <row r="995" spans="1:6" ht="14.4" customHeight="1" x14ac:dyDescent="0.3">
      <c r="A995" s="780"/>
      <c r="B995" s="783"/>
      <c r="C995" s="785"/>
      <c r="D995" s="84" t="s">
        <v>1038</v>
      </c>
      <c r="E995" s="512"/>
      <c r="F995" s="510"/>
    </row>
    <row r="996" spans="1:6" ht="14.4" customHeight="1" thickBot="1" x14ac:dyDescent="0.35">
      <c r="A996" s="780"/>
      <c r="B996" s="783"/>
      <c r="C996" s="787"/>
      <c r="D996" s="89" t="s">
        <v>1036</v>
      </c>
      <c r="E996" s="148"/>
      <c r="F996" s="79"/>
    </row>
    <row r="997" spans="1:6" ht="30.6" customHeight="1" x14ac:dyDescent="0.3">
      <c r="A997" s="780"/>
      <c r="B997" s="783"/>
      <c r="C997" s="784" t="s">
        <v>22</v>
      </c>
      <c r="D997" s="529" t="s">
        <v>1039</v>
      </c>
      <c r="E997" s="148" t="s">
        <v>29</v>
      </c>
      <c r="F997" s="79"/>
    </row>
    <row r="998" spans="1:6" ht="14.4" customHeight="1" thickBot="1" x14ac:dyDescent="0.35">
      <c r="A998" s="780"/>
      <c r="B998" s="783"/>
      <c r="C998" s="786"/>
      <c r="D998" s="137" t="s">
        <v>1043</v>
      </c>
      <c r="E998" s="148"/>
      <c r="F998" s="79"/>
    </row>
    <row r="999" spans="1:6" x14ac:dyDescent="0.3">
      <c r="A999" s="780"/>
      <c r="B999" s="783"/>
      <c r="C999" s="788" t="s">
        <v>158</v>
      </c>
      <c r="D999" s="140" t="s">
        <v>1031</v>
      </c>
      <c r="E999" s="148"/>
      <c r="F999" s="79"/>
    </row>
    <row r="1000" spans="1:6" ht="15" thickBot="1" x14ac:dyDescent="0.35">
      <c r="A1000" s="780"/>
      <c r="B1000" s="783"/>
      <c r="C1000" s="786"/>
      <c r="D1000" s="137" t="s">
        <v>1032</v>
      </c>
      <c r="E1000" s="148"/>
      <c r="F1000" s="79"/>
    </row>
    <row r="1001" spans="1:6" ht="14.4" customHeight="1" x14ac:dyDescent="0.3">
      <c r="A1001" s="780"/>
      <c r="B1001" s="783"/>
      <c r="C1001" s="789" t="s">
        <v>1040</v>
      </c>
      <c r="D1001" s="140" t="s">
        <v>1041</v>
      </c>
      <c r="E1001" s="148" t="s">
        <v>29</v>
      </c>
      <c r="F1001" s="79"/>
    </row>
    <row r="1002" spans="1:6" ht="14.4" customHeight="1" x14ac:dyDescent="0.3">
      <c r="A1002" s="780"/>
      <c r="B1002" s="783"/>
      <c r="C1002" s="789"/>
      <c r="D1002" s="84" t="s">
        <v>1033</v>
      </c>
      <c r="E1002" s="149"/>
      <c r="F1002" s="91"/>
    </row>
    <row r="1003" spans="1:6" ht="15" customHeight="1" thickBot="1" x14ac:dyDescent="0.35">
      <c r="A1003" s="780"/>
      <c r="B1003" s="783"/>
      <c r="C1003" s="790"/>
      <c r="D1003" s="136" t="s">
        <v>1034</v>
      </c>
      <c r="E1003" s="149"/>
      <c r="F1003" s="91"/>
    </row>
    <row r="1004" spans="1:6" ht="16.2" thickBot="1" x14ac:dyDescent="0.35">
      <c r="A1004" s="781"/>
      <c r="B1004" s="93" t="s">
        <v>159</v>
      </c>
      <c r="C1004" s="92"/>
      <c r="D1004" s="92"/>
      <c r="E1004" s="92"/>
      <c r="F1004" s="96">
        <f>SUM(F989:F1003)</f>
        <v>0.3</v>
      </c>
    </row>
    <row r="1006" spans="1:6" ht="15" thickBot="1" x14ac:dyDescent="0.35"/>
    <row r="1007" spans="1:6" ht="16.2" thickBot="1" x14ac:dyDescent="0.35">
      <c r="A1007" s="98" t="s">
        <v>146</v>
      </c>
      <c r="B1007" s="776" t="s">
        <v>152</v>
      </c>
      <c r="C1007" s="777"/>
      <c r="D1007" s="777"/>
      <c r="E1007" s="777"/>
      <c r="F1007" s="144" t="s">
        <v>153</v>
      </c>
    </row>
    <row r="1008" spans="1:6" ht="15.6" x14ac:dyDescent="0.3">
      <c r="A1008" s="779" t="str">
        <f>'MAPA RIESGOS US'!F65</f>
        <v>Posibilidad de perdida económica y reputacional, debido a un inadecuado manejo y mantenimiento de los equipos o fallas por factores internos o externos (Falta de cuidado en la manipulación y cuidado de equipos por personal de mantenimiento y funcionarios en general, suministro de energía eléctrica, fallas en internet, desastre natural, equipos obsoletos, o adecuaciones físicas  de infraestructura no planeadas).</v>
      </c>
      <c r="B1008" s="782" t="str">
        <f>'MAPA RIESGOS US'!O65</f>
        <v>El cordinador o los profesionales del grupos de TIC verifican informes de fallos inadecuado manejo y mantenimiento de los equipos o fallas por factores internos o externos al software, hardware</v>
      </c>
      <c r="C1008" s="784" t="s">
        <v>154</v>
      </c>
      <c r="D1008" s="85" t="s">
        <v>156</v>
      </c>
      <c r="E1008" s="513"/>
      <c r="F1008" s="507" t="str">
        <f>IF(E1008="X",25%,"")</f>
        <v/>
      </c>
    </row>
    <row r="1009" spans="1:6" x14ac:dyDescent="0.3">
      <c r="A1009" s="780"/>
      <c r="B1009" s="783"/>
      <c r="C1009" s="785"/>
      <c r="D1009" s="84" t="s">
        <v>16</v>
      </c>
      <c r="E1009" s="148" t="s">
        <v>29</v>
      </c>
      <c r="F1009" s="503">
        <f>IF(E1009="X",15%,"")</f>
        <v>0.15</v>
      </c>
    </row>
    <row r="1010" spans="1:6" ht="16.2" thickBot="1" x14ac:dyDescent="0.35">
      <c r="A1010" s="780"/>
      <c r="B1010" s="783"/>
      <c r="C1010" s="786"/>
      <c r="D1010" s="137" t="s">
        <v>17</v>
      </c>
      <c r="E1010" s="514"/>
      <c r="F1010" s="508" t="str">
        <f>IF(E1010="X",105%,"")</f>
        <v/>
      </c>
    </row>
    <row r="1011" spans="1:6" ht="41.4" x14ac:dyDescent="0.3">
      <c r="A1011" s="780"/>
      <c r="B1011" s="783"/>
      <c r="C1011" s="784" t="s">
        <v>155</v>
      </c>
      <c r="D1011" s="85" t="s">
        <v>1044</v>
      </c>
      <c r="E1011" s="515"/>
      <c r="F1011" s="507" t="str">
        <f>IF(E1011="X",25%,"")</f>
        <v/>
      </c>
    </row>
    <row r="1012" spans="1:6" ht="16.2" thickBot="1" x14ac:dyDescent="0.35">
      <c r="A1012" s="780"/>
      <c r="B1012" s="783"/>
      <c r="C1012" s="786"/>
      <c r="D1012" s="137" t="s">
        <v>10</v>
      </c>
      <c r="E1012" s="514" t="s">
        <v>29</v>
      </c>
      <c r="F1012" s="508">
        <f>IF(E1012="X",15%,"")</f>
        <v>0.15</v>
      </c>
    </row>
    <row r="1013" spans="1:6" ht="14.4" customHeight="1" x14ac:dyDescent="0.3">
      <c r="A1013" s="780"/>
      <c r="B1013" s="783"/>
      <c r="C1013" s="784" t="s">
        <v>19</v>
      </c>
      <c r="D1013" s="85" t="s">
        <v>1035</v>
      </c>
      <c r="E1013" s="512" t="s">
        <v>29</v>
      </c>
      <c r="F1013" s="510"/>
    </row>
    <row r="1014" spans="1:6" ht="14.4" customHeight="1" x14ac:dyDescent="0.3">
      <c r="A1014" s="780"/>
      <c r="B1014" s="783"/>
      <c r="C1014" s="785"/>
      <c r="D1014" s="84" t="s">
        <v>1038</v>
      </c>
      <c r="E1014" s="512"/>
      <c r="F1014" s="510"/>
    </row>
    <row r="1015" spans="1:6" ht="14.4" customHeight="1" thickBot="1" x14ac:dyDescent="0.35">
      <c r="A1015" s="780"/>
      <c r="B1015" s="783"/>
      <c r="C1015" s="787"/>
      <c r="D1015" s="89" t="s">
        <v>1036</v>
      </c>
      <c r="E1015" s="148"/>
      <c r="F1015" s="79"/>
    </row>
    <row r="1016" spans="1:6" ht="28.2" customHeight="1" x14ac:dyDescent="0.3">
      <c r="A1016" s="780"/>
      <c r="B1016" s="783"/>
      <c r="C1016" s="784" t="s">
        <v>22</v>
      </c>
      <c r="D1016" s="529" t="s">
        <v>1039</v>
      </c>
      <c r="E1016" s="148" t="s">
        <v>29</v>
      </c>
      <c r="F1016" s="79"/>
    </row>
    <row r="1017" spans="1:6" ht="14.4" customHeight="1" thickBot="1" x14ac:dyDescent="0.35">
      <c r="A1017" s="780"/>
      <c r="B1017" s="783"/>
      <c r="C1017" s="786"/>
      <c r="D1017" s="137" t="s">
        <v>1043</v>
      </c>
      <c r="E1017" s="148"/>
      <c r="F1017" s="79"/>
    </row>
    <row r="1018" spans="1:6" x14ac:dyDescent="0.3">
      <c r="A1018" s="780"/>
      <c r="B1018" s="783"/>
      <c r="C1018" s="788" t="s">
        <v>158</v>
      </c>
      <c r="D1018" s="140" t="s">
        <v>1031</v>
      </c>
      <c r="E1018" s="148"/>
      <c r="F1018" s="79"/>
    </row>
    <row r="1019" spans="1:6" ht="15" thickBot="1" x14ac:dyDescent="0.35">
      <c r="A1019" s="780"/>
      <c r="B1019" s="783"/>
      <c r="C1019" s="786"/>
      <c r="D1019" s="137" t="s">
        <v>1032</v>
      </c>
      <c r="E1019" s="148"/>
      <c r="F1019" s="79"/>
    </row>
    <row r="1020" spans="1:6" ht="14.4" customHeight="1" x14ac:dyDescent="0.3">
      <c r="A1020" s="780"/>
      <c r="B1020" s="783"/>
      <c r="C1020" s="789" t="s">
        <v>1040</v>
      </c>
      <c r="D1020" s="140" t="s">
        <v>1041</v>
      </c>
      <c r="E1020" s="148" t="s">
        <v>29</v>
      </c>
      <c r="F1020" s="79"/>
    </row>
    <row r="1021" spans="1:6" ht="14.4" customHeight="1" x14ac:dyDescent="0.3">
      <c r="A1021" s="780"/>
      <c r="B1021" s="783"/>
      <c r="C1021" s="789"/>
      <c r="D1021" s="84" t="s">
        <v>1033</v>
      </c>
      <c r="E1021" s="149"/>
      <c r="F1021" s="91"/>
    </row>
    <row r="1022" spans="1:6" ht="15" customHeight="1" thickBot="1" x14ac:dyDescent="0.35">
      <c r="A1022" s="780"/>
      <c r="B1022" s="783"/>
      <c r="C1022" s="790"/>
      <c r="D1022" s="136" t="s">
        <v>1034</v>
      </c>
      <c r="E1022" s="149"/>
      <c r="F1022" s="91"/>
    </row>
    <row r="1023" spans="1:6" ht="16.2" thickBot="1" x14ac:dyDescent="0.35">
      <c r="A1023" s="781"/>
      <c r="B1023" s="93" t="s">
        <v>201</v>
      </c>
      <c r="C1023" s="92"/>
      <c r="D1023" s="92"/>
      <c r="E1023" s="92"/>
      <c r="F1023" s="96">
        <f>SUM(F1008:F1022)</f>
        <v>0.3</v>
      </c>
    </row>
    <row r="1025" spans="1:6" ht="15" thickBot="1" x14ac:dyDescent="0.35"/>
    <row r="1026" spans="1:6" ht="16.2" thickBot="1" x14ac:dyDescent="0.35">
      <c r="A1026" s="98" t="s">
        <v>146</v>
      </c>
      <c r="B1026" s="776" t="s">
        <v>152</v>
      </c>
      <c r="C1026" s="777"/>
      <c r="D1026" s="777"/>
      <c r="E1026" s="777"/>
      <c r="F1026" s="144" t="s">
        <v>153</v>
      </c>
    </row>
    <row r="1027" spans="1:6" ht="15.6" x14ac:dyDescent="0.3">
      <c r="A1027" s="779" t="str">
        <f>'MAPA RIESGOS US'!F66</f>
        <v>Posibilidad de perdida económica y reputacional, debido a  posibles falla a ataques informáticos, externos  a la infraestructura tecnologica comosn: servidores, equipos de red y ups.</v>
      </c>
      <c r="B1027" s="782" t="str">
        <f>'MAPA RIESGOS US'!O66</f>
        <v>El cordinador o los profesionales del grupos de TIC verifican   los informes periodicos de ataques informáticos, externos  a la infraestructura tecnologica como son: servidores, equipos de red y ups.</v>
      </c>
      <c r="C1027" s="784" t="s">
        <v>154</v>
      </c>
      <c r="D1027" s="85" t="s">
        <v>156</v>
      </c>
      <c r="E1027" s="513"/>
      <c r="F1027" s="507" t="str">
        <f>IF(E1027="X",25%,"")</f>
        <v/>
      </c>
    </row>
    <row r="1028" spans="1:6" x14ac:dyDescent="0.3">
      <c r="A1028" s="780"/>
      <c r="B1028" s="783"/>
      <c r="C1028" s="785"/>
      <c r="D1028" s="84" t="s">
        <v>16</v>
      </c>
      <c r="E1028" s="148" t="s">
        <v>29</v>
      </c>
      <c r="F1028" s="503">
        <f>IF(E1028="X",15%,"")</f>
        <v>0.15</v>
      </c>
    </row>
    <row r="1029" spans="1:6" ht="16.2" thickBot="1" x14ac:dyDescent="0.35">
      <c r="A1029" s="780"/>
      <c r="B1029" s="783"/>
      <c r="C1029" s="786"/>
      <c r="D1029" s="137" t="s">
        <v>17</v>
      </c>
      <c r="E1029" s="514"/>
      <c r="F1029" s="508" t="str">
        <f>IF(E1029="X",105%,"")</f>
        <v/>
      </c>
    </row>
    <row r="1030" spans="1:6" ht="41.4" x14ac:dyDescent="0.3">
      <c r="A1030" s="780"/>
      <c r="B1030" s="783"/>
      <c r="C1030" s="784" t="s">
        <v>155</v>
      </c>
      <c r="D1030" s="85" t="s">
        <v>1044</v>
      </c>
      <c r="E1030" s="515"/>
      <c r="F1030" s="507" t="str">
        <f>IF(E1030="X",25%,"")</f>
        <v/>
      </c>
    </row>
    <row r="1031" spans="1:6" ht="16.2" thickBot="1" x14ac:dyDescent="0.35">
      <c r="A1031" s="780"/>
      <c r="B1031" s="783"/>
      <c r="C1031" s="786"/>
      <c r="D1031" s="137" t="s">
        <v>10</v>
      </c>
      <c r="E1031" s="514" t="s">
        <v>29</v>
      </c>
      <c r="F1031" s="508">
        <f>IF(E1031="X",15%,"")</f>
        <v>0.15</v>
      </c>
    </row>
    <row r="1032" spans="1:6" ht="14.4" customHeight="1" x14ac:dyDescent="0.3">
      <c r="A1032" s="780"/>
      <c r="B1032" s="783"/>
      <c r="C1032" s="784" t="s">
        <v>19</v>
      </c>
      <c r="D1032" s="85" t="s">
        <v>1035</v>
      </c>
      <c r="E1032" s="512" t="s">
        <v>29</v>
      </c>
      <c r="F1032" s="510"/>
    </row>
    <row r="1033" spans="1:6" ht="14.4" customHeight="1" x14ac:dyDescent="0.3">
      <c r="A1033" s="780"/>
      <c r="B1033" s="783"/>
      <c r="C1033" s="785"/>
      <c r="D1033" s="84" t="s">
        <v>1038</v>
      </c>
      <c r="E1033" s="512"/>
      <c r="F1033" s="510"/>
    </row>
    <row r="1034" spans="1:6" ht="14.4" customHeight="1" thickBot="1" x14ac:dyDescent="0.35">
      <c r="A1034" s="780"/>
      <c r="B1034" s="783"/>
      <c r="C1034" s="787"/>
      <c r="D1034" s="89" t="s">
        <v>1036</v>
      </c>
      <c r="E1034" s="148"/>
      <c r="F1034" s="79"/>
    </row>
    <row r="1035" spans="1:6" ht="28.95" customHeight="1" x14ac:dyDescent="0.3">
      <c r="A1035" s="780"/>
      <c r="B1035" s="783"/>
      <c r="C1035" s="784" t="s">
        <v>22</v>
      </c>
      <c r="D1035" s="529" t="s">
        <v>1039</v>
      </c>
      <c r="E1035" s="148" t="s">
        <v>29</v>
      </c>
      <c r="F1035" s="79"/>
    </row>
    <row r="1036" spans="1:6" ht="14.4" customHeight="1" thickBot="1" x14ac:dyDescent="0.35">
      <c r="A1036" s="780"/>
      <c r="B1036" s="783"/>
      <c r="C1036" s="786"/>
      <c r="D1036" s="137" t="s">
        <v>1043</v>
      </c>
      <c r="E1036" s="148"/>
      <c r="F1036" s="79"/>
    </row>
    <row r="1037" spans="1:6" x14ac:dyDescent="0.3">
      <c r="A1037" s="780"/>
      <c r="B1037" s="783"/>
      <c r="C1037" s="788" t="s">
        <v>158</v>
      </c>
      <c r="D1037" s="140" t="s">
        <v>1031</v>
      </c>
      <c r="E1037" s="148"/>
      <c r="F1037" s="79"/>
    </row>
    <row r="1038" spans="1:6" ht="15" thickBot="1" x14ac:dyDescent="0.35">
      <c r="A1038" s="780"/>
      <c r="B1038" s="783"/>
      <c r="C1038" s="786"/>
      <c r="D1038" s="137" t="s">
        <v>1032</v>
      </c>
      <c r="E1038" s="148"/>
      <c r="F1038" s="79"/>
    </row>
    <row r="1039" spans="1:6" x14ac:dyDescent="0.3">
      <c r="A1039" s="780"/>
      <c r="B1039" s="783"/>
      <c r="C1039" s="789" t="s">
        <v>1040</v>
      </c>
      <c r="D1039" s="140" t="s">
        <v>1041</v>
      </c>
      <c r="E1039" s="148"/>
      <c r="F1039" s="79"/>
    </row>
    <row r="1040" spans="1:6" ht="14.4" customHeight="1" x14ac:dyDescent="0.3">
      <c r="A1040" s="780"/>
      <c r="B1040" s="783"/>
      <c r="C1040" s="789"/>
      <c r="D1040" s="84" t="s">
        <v>1033</v>
      </c>
      <c r="E1040" s="148" t="s">
        <v>29</v>
      </c>
      <c r="F1040" s="79"/>
    </row>
    <row r="1041" spans="1:6" ht="15" customHeight="1" thickBot="1" x14ac:dyDescent="0.35">
      <c r="A1041" s="780"/>
      <c r="B1041" s="783"/>
      <c r="C1041" s="790"/>
      <c r="D1041" s="136" t="s">
        <v>1034</v>
      </c>
      <c r="E1041" s="149"/>
      <c r="F1041" s="91"/>
    </row>
    <row r="1042" spans="1:6" ht="16.2" thickBot="1" x14ac:dyDescent="0.35">
      <c r="A1042" s="781"/>
      <c r="B1042" s="93" t="s">
        <v>202</v>
      </c>
      <c r="C1042" s="92"/>
      <c r="D1042" s="92"/>
      <c r="E1042" s="92"/>
      <c r="F1042" s="96">
        <f>SUM(F1027:F1041)</f>
        <v>0.3</v>
      </c>
    </row>
    <row r="1044" spans="1:6" ht="15" thickBot="1" x14ac:dyDescent="0.35"/>
    <row r="1045" spans="1:6" ht="16.2" thickBot="1" x14ac:dyDescent="0.35">
      <c r="A1045" s="98" t="s">
        <v>146</v>
      </c>
      <c r="B1045" s="776" t="s">
        <v>152</v>
      </c>
      <c r="C1045" s="777"/>
      <c r="D1045" s="777"/>
      <c r="E1045" s="777"/>
      <c r="F1045" s="144" t="s">
        <v>153</v>
      </c>
    </row>
    <row r="1046" spans="1:6" ht="15.6" x14ac:dyDescent="0.3">
      <c r="A1046" s="779" t="str">
        <f>'MAPA RIESGOS US'!F67</f>
        <v>Posibilidad de perdida económica y reputacional, debido a la no implementación de controles adecuados y sufiicentes para el acceso a la información de los sistemas de información se hace susceptible la manipulación o adulteración por personal no autorizado.</v>
      </c>
      <c r="B1046" s="782" t="str">
        <f>'MAPA RIESGOS US'!O67</f>
        <v>El cordinador o los profesionales del grupos de TIC verifican la actualización de la información de usuarios con accesos, permisos de roles de administrador y contraseñas, para los diferentes aplicativos, servidores y equipos de Cómputo.</v>
      </c>
      <c r="C1046" s="784" t="s">
        <v>154</v>
      </c>
      <c r="D1046" s="85" t="s">
        <v>156</v>
      </c>
      <c r="E1046" s="513"/>
      <c r="F1046" s="507" t="str">
        <f>IF(E1046="X",25%,"")</f>
        <v/>
      </c>
    </row>
    <row r="1047" spans="1:6" x14ac:dyDescent="0.3">
      <c r="A1047" s="780"/>
      <c r="B1047" s="783"/>
      <c r="C1047" s="785"/>
      <c r="D1047" s="84" t="s">
        <v>16</v>
      </c>
      <c r="E1047" s="148" t="s">
        <v>29</v>
      </c>
      <c r="F1047" s="503">
        <f>IF(E1047="X",15%,"")</f>
        <v>0.15</v>
      </c>
    </row>
    <row r="1048" spans="1:6" ht="16.2" thickBot="1" x14ac:dyDescent="0.35">
      <c r="A1048" s="780"/>
      <c r="B1048" s="783"/>
      <c r="C1048" s="786"/>
      <c r="D1048" s="137" t="s">
        <v>17</v>
      </c>
      <c r="E1048" s="514"/>
      <c r="F1048" s="508" t="str">
        <f>IF(E1048="X",105%,"")</f>
        <v/>
      </c>
    </row>
    <row r="1049" spans="1:6" ht="41.4" x14ac:dyDescent="0.3">
      <c r="A1049" s="780"/>
      <c r="B1049" s="783"/>
      <c r="C1049" s="784" t="s">
        <v>155</v>
      </c>
      <c r="D1049" s="85" t="s">
        <v>1044</v>
      </c>
      <c r="E1049" s="515"/>
      <c r="F1049" s="507" t="str">
        <f>IF(E1049="X",25%,"")</f>
        <v/>
      </c>
    </row>
    <row r="1050" spans="1:6" ht="16.2" thickBot="1" x14ac:dyDescent="0.35">
      <c r="A1050" s="780"/>
      <c r="B1050" s="783"/>
      <c r="C1050" s="786"/>
      <c r="D1050" s="137" t="s">
        <v>10</v>
      </c>
      <c r="E1050" s="514" t="s">
        <v>29</v>
      </c>
      <c r="F1050" s="508">
        <f>IF(E1050="X",15%,"")</f>
        <v>0.15</v>
      </c>
    </row>
    <row r="1051" spans="1:6" ht="14.4" customHeight="1" x14ac:dyDescent="0.3">
      <c r="A1051" s="780"/>
      <c r="B1051" s="783"/>
      <c r="C1051" s="784" t="s">
        <v>19</v>
      </c>
      <c r="D1051" s="85" t="s">
        <v>1035</v>
      </c>
      <c r="E1051" s="512" t="s">
        <v>29</v>
      </c>
      <c r="F1051" s="510"/>
    </row>
    <row r="1052" spans="1:6" ht="14.4" customHeight="1" x14ac:dyDescent="0.3">
      <c r="A1052" s="780"/>
      <c r="B1052" s="783"/>
      <c r="C1052" s="785"/>
      <c r="D1052" s="84" t="s">
        <v>1038</v>
      </c>
      <c r="E1052" s="512"/>
      <c r="F1052" s="510"/>
    </row>
    <row r="1053" spans="1:6" ht="14.4" customHeight="1" thickBot="1" x14ac:dyDescent="0.35">
      <c r="A1053" s="780"/>
      <c r="B1053" s="783"/>
      <c r="C1053" s="787"/>
      <c r="D1053" s="89" t="s">
        <v>1036</v>
      </c>
      <c r="E1053" s="148"/>
      <c r="F1053" s="79"/>
    </row>
    <row r="1054" spans="1:6" ht="27.6" customHeight="1" x14ac:dyDescent="0.3">
      <c r="A1054" s="780"/>
      <c r="B1054" s="783"/>
      <c r="C1054" s="784" t="s">
        <v>22</v>
      </c>
      <c r="D1054" s="529" t="s">
        <v>1039</v>
      </c>
      <c r="E1054" s="148" t="s">
        <v>29</v>
      </c>
      <c r="F1054" s="79"/>
    </row>
    <row r="1055" spans="1:6" ht="14.4" customHeight="1" thickBot="1" x14ac:dyDescent="0.35">
      <c r="A1055" s="780"/>
      <c r="B1055" s="783"/>
      <c r="C1055" s="786"/>
      <c r="D1055" s="137" t="s">
        <v>1043</v>
      </c>
      <c r="E1055" s="148"/>
      <c r="F1055" s="79"/>
    </row>
    <row r="1056" spans="1:6" x14ac:dyDescent="0.3">
      <c r="A1056" s="780"/>
      <c r="B1056" s="783"/>
      <c r="C1056" s="788" t="s">
        <v>158</v>
      </c>
      <c r="D1056" s="140" t="s">
        <v>1031</v>
      </c>
      <c r="E1056" s="148"/>
      <c r="F1056" s="79"/>
    </row>
    <row r="1057" spans="1:6" ht="15" thickBot="1" x14ac:dyDescent="0.35">
      <c r="A1057" s="780"/>
      <c r="B1057" s="783"/>
      <c r="C1057" s="786"/>
      <c r="D1057" s="137" t="s">
        <v>1032</v>
      </c>
      <c r="E1057" s="148"/>
      <c r="F1057" s="79"/>
    </row>
    <row r="1058" spans="1:6" ht="14.4" customHeight="1" x14ac:dyDescent="0.3">
      <c r="A1058" s="780"/>
      <c r="B1058" s="783"/>
      <c r="C1058" s="789" t="s">
        <v>1040</v>
      </c>
      <c r="D1058" s="140" t="s">
        <v>1041</v>
      </c>
      <c r="E1058" s="148" t="s">
        <v>29</v>
      </c>
      <c r="F1058" s="79"/>
    </row>
    <row r="1059" spans="1:6" ht="14.4" customHeight="1" x14ac:dyDescent="0.3">
      <c r="A1059" s="780"/>
      <c r="B1059" s="783"/>
      <c r="C1059" s="789"/>
      <c r="D1059" s="84" t="s">
        <v>1033</v>
      </c>
      <c r="E1059" s="149"/>
      <c r="F1059" s="91"/>
    </row>
    <row r="1060" spans="1:6" ht="15" customHeight="1" thickBot="1" x14ac:dyDescent="0.35">
      <c r="A1060" s="780"/>
      <c r="B1060" s="783"/>
      <c r="C1060" s="790"/>
      <c r="D1060" s="136" t="s">
        <v>1034</v>
      </c>
      <c r="E1060" s="149"/>
      <c r="F1060" s="91"/>
    </row>
    <row r="1061" spans="1:6" ht="16.2" thickBot="1" x14ac:dyDescent="0.35">
      <c r="A1061" s="781"/>
      <c r="B1061" s="93" t="s">
        <v>203</v>
      </c>
      <c r="C1061" s="92"/>
      <c r="D1061" s="92"/>
      <c r="E1061" s="92"/>
      <c r="F1061" s="96">
        <f>SUM(F1046:F1060)</f>
        <v>0.3</v>
      </c>
    </row>
    <row r="1063" spans="1:6" ht="15" thickBot="1" x14ac:dyDescent="0.35"/>
    <row r="1064" spans="1:6" ht="16.2" thickBot="1" x14ac:dyDescent="0.35">
      <c r="A1064" s="98" t="s">
        <v>146</v>
      </c>
      <c r="B1064" s="776" t="s">
        <v>152</v>
      </c>
      <c r="C1064" s="777"/>
      <c r="D1064" s="777"/>
      <c r="E1064" s="777"/>
      <c r="F1064" s="144" t="s">
        <v>153</v>
      </c>
    </row>
    <row r="1065" spans="1:6" ht="15.6" x14ac:dyDescent="0.3">
      <c r="A1065" s="779" t="str">
        <f>'MAPA RIESGOS US'!F68</f>
        <v>Posibilidad de efecto dañoso sobre los activos tecnologicos debido a malos manejos adminsitrativos, en la gestión, adquisición, inversión o  disposición de los mismos</v>
      </c>
      <c r="B1065" s="782" t="str">
        <f>'MAPA RIESGOS US'!O68</f>
        <v>El cordinador o los profesionales del grupos de TIC verifican e informa la gestión  realizada durante la adminsitrativos, en la gestión, adquisición, inversión o  disposición de los mismos mediante actas o infomes respectivamente</v>
      </c>
      <c r="C1065" s="784" t="s">
        <v>154</v>
      </c>
      <c r="D1065" s="85" t="s">
        <v>156</v>
      </c>
      <c r="E1065" s="513"/>
      <c r="F1065" s="507" t="str">
        <f>IF(E1065="X",25%,"")</f>
        <v/>
      </c>
    </row>
    <row r="1066" spans="1:6" x14ac:dyDescent="0.3">
      <c r="A1066" s="780"/>
      <c r="B1066" s="783"/>
      <c r="C1066" s="785"/>
      <c r="D1066" s="84" t="s">
        <v>16</v>
      </c>
      <c r="E1066" s="148" t="s">
        <v>29</v>
      </c>
      <c r="F1066" s="503">
        <f>IF(E1066="X",15%,"")</f>
        <v>0.15</v>
      </c>
    </row>
    <row r="1067" spans="1:6" ht="16.2" thickBot="1" x14ac:dyDescent="0.35">
      <c r="A1067" s="780"/>
      <c r="B1067" s="783"/>
      <c r="C1067" s="786"/>
      <c r="D1067" s="137" t="s">
        <v>17</v>
      </c>
      <c r="E1067" s="514"/>
      <c r="F1067" s="508" t="str">
        <f>IF(E1067="X",105%,"")</f>
        <v/>
      </c>
    </row>
    <row r="1068" spans="1:6" ht="19.2" customHeight="1" x14ac:dyDescent="0.3">
      <c r="A1068" s="780"/>
      <c r="B1068" s="783"/>
      <c r="C1068" s="784" t="s">
        <v>155</v>
      </c>
      <c r="D1068" s="85" t="s">
        <v>1044</v>
      </c>
      <c r="E1068" s="515"/>
      <c r="F1068" s="507" t="str">
        <f>IF(E1068="X",25%,"")</f>
        <v/>
      </c>
    </row>
    <row r="1069" spans="1:6" ht="16.2" thickBot="1" x14ac:dyDescent="0.35">
      <c r="A1069" s="780"/>
      <c r="B1069" s="783"/>
      <c r="C1069" s="786"/>
      <c r="D1069" s="137" t="s">
        <v>10</v>
      </c>
      <c r="E1069" s="514" t="s">
        <v>29</v>
      </c>
      <c r="F1069" s="508">
        <f>IF(E1069="X",15%,"")</f>
        <v>0.15</v>
      </c>
    </row>
    <row r="1070" spans="1:6" ht="14.4" customHeight="1" x14ac:dyDescent="0.3">
      <c r="A1070" s="780"/>
      <c r="B1070" s="783"/>
      <c r="C1070" s="784" t="s">
        <v>19</v>
      </c>
      <c r="D1070" s="85" t="s">
        <v>1035</v>
      </c>
      <c r="E1070" s="512" t="s">
        <v>29</v>
      </c>
      <c r="F1070" s="510"/>
    </row>
    <row r="1071" spans="1:6" ht="14.4" customHeight="1" x14ac:dyDescent="0.3">
      <c r="A1071" s="780"/>
      <c r="B1071" s="783"/>
      <c r="C1071" s="785"/>
      <c r="D1071" s="84" t="s">
        <v>1038</v>
      </c>
      <c r="E1071" s="512"/>
      <c r="F1071" s="510"/>
    </row>
    <row r="1072" spans="1:6" ht="14.4" customHeight="1" thickBot="1" x14ac:dyDescent="0.35">
      <c r="A1072" s="780"/>
      <c r="B1072" s="783"/>
      <c r="C1072" s="787"/>
      <c r="D1072" s="89" t="s">
        <v>1036</v>
      </c>
      <c r="E1072" s="148"/>
      <c r="F1072" s="79"/>
    </row>
    <row r="1073" spans="1:6" ht="28.2" customHeight="1" x14ac:dyDescent="0.3">
      <c r="A1073" s="780"/>
      <c r="B1073" s="783"/>
      <c r="C1073" s="784" t="s">
        <v>22</v>
      </c>
      <c r="D1073" s="529" t="s">
        <v>1039</v>
      </c>
      <c r="E1073" s="148" t="s">
        <v>29</v>
      </c>
      <c r="F1073" s="79"/>
    </row>
    <row r="1074" spans="1:6" ht="14.4" customHeight="1" thickBot="1" x14ac:dyDescent="0.35">
      <c r="A1074" s="780"/>
      <c r="B1074" s="783"/>
      <c r="C1074" s="786"/>
      <c r="D1074" s="137" t="s">
        <v>1043</v>
      </c>
      <c r="E1074" s="148"/>
      <c r="F1074" s="79"/>
    </row>
    <row r="1075" spans="1:6" x14ac:dyDescent="0.3">
      <c r="A1075" s="780"/>
      <c r="B1075" s="783"/>
      <c r="C1075" s="788" t="s">
        <v>158</v>
      </c>
      <c r="D1075" s="140" t="s">
        <v>1031</v>
      </c>
      <c r="E1075" s="148"/>
      <c r="F1075" s="79"/>
    </row>
    <row r="1076" spans="1:6" ht="15" thickBot="1" x14ac:dyDescent="0.35">
      <c r="A1076" s="780"/>
      <c r="B1076" s="783"/>
      <c r="C1076" s="786"/>
      <c r="D1076" s="137" t="s">
        <v>1032</v>
      </c>
      <c r="E1076" s="148"/>
      <c r="F1076" s="79"/>
    </row>
    <row r="1077" spans="1:6" ht="14.4" customHeight="1" x14ac:dyDescent="0.3">
      <c r="A1077" s="780"/>
      <c r="B1077" s="783"/>
      <c r="C1077" s="789" t="s">
        <v>1040</v>
      </c>
      <c r="D1077" s="140" t="s">
        <v>1041</v>
      </c>
      <c r="E1077" s="148" t="s">
        <v>29</v>
      </c>
      <c r="F1077" s="79"/>
    </row>
    <row r="1078" spans="1:6" ht="14.4" customHeight="1" x14ac:dyDescent="0.3">
      <c r="A1078" s="780"/>
      <c r="B1078" s="783"/>
      <c r="C1078" s="789"/>
      <c r="D1078" s="84" t="s">
        <v>1033</v>
      </c>
      <c r="E1078" s="149"/>
      <c r="F1078" s="91"/>
    </row>
    <row r="1079" spans="1:6" ht="15" customHeight="1" thickBot="1" x14ac:dyDescent="0.35">
      <c r="A1079" s="780"/>
      <c r="B1079" s="783"/>
      <c r="C1079" s="790"/>
      <c r="D1079" s="136" t="s">
        <v>1034</v>
      </c>
      <c r="E1079" s="149"/>
      <c r="F1079" s="91"/>
    </row>
    <row r="1080" spans="1:6" ht="16.2" thickBot="1" x14ac:dyDescent="0.35">
      <c r="A1080" s="781"/>
      <c r="B1080" s="93" t="s">
        <v>204</v>
      </c>
      <c r="C1080" s="92"/>
      <c r="D1080" s="92"/>
      <c r="E1080" s="92"/>
      <c r="F1080" s="96">
        <f>SUM(F1065:F1079)</f>
        <v>0.3</v>
      </c>
    </row>
    <row r="1082" spans="1:6" ht="15" thickBot="1" x14ac:dyDescent="0.35"/>
    <row r="1083" spans="1:6" ht="16.2" thickBot="1" x14ac:dyDescent="0.35">
      <c r="A1083" s="98" t="s">
        <v>146</v>
      </c>
      <c r="B1083" s="776" t="s">
        <v>152</v>
      </c>
      <c r="C1083" s="777"/>
      <c r="D1083" s="777"/>
      <c r="E1083" s="777"/>
      <c r="F1083" s="144" t="s">
        <v>153</v>
      </c>
    </row>
    <row r="1084" spans="1:6" ht="15.6" x14ac:dyDescent="0.3">
      <c r="A1084" s="779" t="str">
        <f>'MAPA RIESGOS US'!F69</f>
        <v>Posibilidad de efecto dañoso sobre los recursos públicos y/o los bienes debido a sobrecostos en contratos de la entidad, a causa de la omisión del deber de elaborar estudios de mercado.</v>
      </c>
      <c r="B1084" s="782" t="str">
        <f>'MAPA RIESGOS US'!O69</f>
        <v>El cordinador o los profesionales del grupos de TIC realiza los estudios previos mediante consulta previas en la Tienda Virtual del Estado Colombiano, los Acuerdos Marco o proveedores registrados en SECOP con el fin de no incurrir en sobrecostos en la adquisicion de activos tecnologicos</v>
      </c>
      <c r="C1084" s="784" t="s">
        <v>154</v>
      </c>
      <c r="D1084" s="85" t="s">
        <v>156</v>
      </c>
      <c r="E1084" s="513"/>
      <c r="F1084" s="507" t="str">
        <f>IF(E1084="X",25%,"")</f>
        <v/>
      </c>
    </row>
    <row r="1085" spans="1:6" x14ac:dyDescent="0.3">
      <c r="A1085" s="780"/>
      <c r="B1085" s="783"/>
      <c r="C1085" s="785"/>
      <c r="D1085" s="84" t="s">
        <v>16</v>
      </c>
      <c r="E1085" s="148" t="s">
        <v>29</v>
      </c>
      <c r="F1085" s="503">
        <f>IF(E1085="X",15%,"")</f>
        <v>0.15</v>
      </c>
    </row>
    <row r="1086" spans="1:6" ht="16.2" thickBot="1" x14ac:dyDescent="0.35">
      <c r="A1086" s="780"/>
      <c r="B1086" s="783"/>
      <c r="C1086" s="786"/>
      <c r="D1086" s="137" t="s">
        <v>17</v>
      </c>
      <c r="E1086" s="514"/>
      <c r="F1086" s="508" t="str">
        <f>IF(E1086="X",105%,"")</f>
        <v/>
      </c>
    </row>
    <row r="1087" spans="1:6" ht="18.600000000000001" customHeight="1" x14ac:dyDescent="0.3">
      <c r="A1087" s="780"/>
      <c r="B1087" s="783"/>
      <c r="C1087" s="784" t="s">
        <v>155</v>
      </c>
      <c r="D1087" s="85" t="s">
        <v>1044</v>
      </c>
      <c r="E1087" s="515"/>
      <c r="F1087" s="507" t="str">
        <f>IF(E1087="X",25%,"")</f>
        <v/>
      </c>
    </row>
    <row r="1088" spans="1:6" ht="16.2" thickBot="1" x14ac:dyDescent="0.35">
      <c r="A1088" s="780"/>
      <c r="B1088" s="783"/>
      <c r="C1088" s="786"/>
      <c r="D1088" s="137" t="s">
        <v>10</v>
      </c>
      <c r="E1088" s="514" t="s">
        <v>29</v>
      </c>
      <c r="F1088" s="508">
        <f>IF(E1088="X",15%,"")</f>
        <v>0.15</v>
      </c>
    </row>
    <row r="1089" spans="1:6" ht="14.4" customHeight="1" x14ac:dyDescent="0.3">
      <c r="A1089" s="780"/>
      <c r="B1089" s="783"/>
      <c r="C1089" s="784" t="s">
        <v>19</v>
      </c>
      <c r="D1089" s="85" t="s">
        <v>1035</v>
      </c>
      <c r="E1089" s="512" t="s">
        <v>29</v>
      </c>
      <c r="F1089" s="510"/>
    </row>
    <row r="1090" spans="1:6" ht="14.4" customHeight="1" x14ac:dyDescent="0.3">
      <c r="A1090" s="780"/>
      <c r="B1090" s="783"/>
      <c r="C1090" s="785"/>
      <c r="D1090" s="84" t="s">
        <v>1038</v>
      </c>
      <c r="E1090" s="512"/>
      <c r="F1090" s="510"/>
    </row>
    <row r="1091" spans="1:6" ht="14.4" customHeight="1" thickBot="1" x14ac:dyDescent="0.35">
      <c r="A1091" s="780"/>
      <c r="B1091" s="783"/>
      <c r="C1091" s="787"/>
      <c r="D1091" s="89" t="s">
        <v>1036</v>
      </c>
      <c r="E1091" s="148"/>
      <c r="F1091" s="79"/>
    </row>
    <row r="1092" spans="1:6" ht="29.4" customHeight="1" x14ac:dyDescent="0.3">
      <c r="A1092" s="780"/>
      <c r="B1092" s="783"/>
      <c r="C1092" s="784" t="s">
        <v>22</v>
      </c>
      <c r="D1092" s="529" t="s">
        <v>1039</v>
      </c>
      <c r="E1092" s="148" t="s">
        <v>29</v>
      </c>
      <c r="F1092" s="79"/>
    </row>
    <row r="1093" spans="1:6" ht="14.4" customHeight="1" thickBot="1" x14ac:dyDescent="0.35">
      <c r="A1093" s="780"/>
      <c r="B1093" s="783"/>
      <c r="C1093" s="786"/>
      <c r="D1093" s="137" t="s">
        <v>1043</v>
      </c>
      <c r="E1093" s="148"/>
      <c r="F1093" s="79"/>
    </row>
    <row r="1094" spans="1:6" x14ac:dyDescent="0.3">
      <c r="A1094" s="780"/>
      <c r="B1094" s="783"/>
      <c r="C1094" s="788" t="s">
        <v>158</v>
      </c>
      <c r="D1094" s="140" t="s">
        <v>1031</v>
      </c>
      <c r="E1094" s="148"/>
      <c r="F1094" s="79"/>
    </row>
    <row r="1095" spans="1:6" ht="15" thickBot="1" x14ac:dyDescent="0.35">
      <c r="A1095" s="780"/>
      <c r="B1095" s="783"/>
      <c r="C1095" s="786"/>
      <c r="D1095" s="137" t="s">
        <v>1032</v>
      </c>
      <c r="E1095" s="148"/>
      <c r="F1095" s="79"/>
    </row>
    <row r="1096" spans="1:6" x14ac:dyDescent="0.3">
      <c r="A1096" s="780"/>
      <c r="B1096" s="783"/>
      <c r="C1096" s="789" t="s">
        <v>1040</v>
      </c>
      <c r="D1096" s="140" t="s">
        <v>1041</v>
      </c>
      <c r="E1096" s="148"/>
      <c r="F1096" s="79"/>
    </row>
    <row r="1097" spans="1:6" ht="14.4" customHeight="1" x14ac:dyDescent="0.3">
      <c r="A1097" s="780"/>
      <c r="B1097" s="783"/>
      <c r="C1097" s="789"/>
      <c r="D1097" s="84" t="s">
        <v>1033</v>
      </c>
      <c r="E1097" s="148" t="s">
        <v>29</v>
      </c>
      <c r="F1097" s="79"/>
    </row>
    <row r="1098" spans="1:6" ht="15" customHeight="1" thickBot="1" x14ac:dyDescent="0.35">
      <c r="A1098" s="780"/>
      <c r="B1098" s="783"/>
      <c r="C1098" s="790"/>
      <c r="D1098" s="136" t="s">
        <v>1034</v>
      </c>
      <c r="E1098" s="149"/>
      <c r="F1098" s="91"/>
    </row>
    <row r="1099" spans="1:6" ht="16.2" thickBot="1" x14ac:dyDescent="0.35">
      <c r="A1099" s="781"/>
      <c r="B1099" s="93" t="s">
        <v>1008</v>
      </c>
      <c r="C1099" s="92"/>
      <c r="D1099" s="92"/>
      <c r="E1099" s="92"/>
      <c r="F1099" s="96">
        <f>SUM(F1084:F1098)</f>
        <v>0.3</v>
      </c>
    </row>
    <row r="1102" spans="1:6" ht="15.6" x14ac:dyDescent="0.3">
      <c r="A1102" s="778" t="s">
        <v>413</v>
      </c>
      <c r="B1102" s="778"/>
      <c r="C1102" s="778"/>
      <c r="D1102" s="778"/>
      <c r="E1102" s="778"/>
      <c r="F1102" s="778"/>
    </row>
    <row r="1103" spans="1:6" ht="15" thickBot="1" x14ac:dyDescent="0.35"/>
    <row r="1104" spans="1:6" ht="16.2" thickBot="1" x14ac:dyDescent="0.35">
      <c r="A1104" s="98" t="s">
        <v>146</v>
      </c>
      <c r="B1104" s="776" t="s">
        <v>152</v>
      </c>
      <c r="C1104" s="777"/>
      <c r="D1104" s="777"/>
      <c r="E1104" s="777"/>
      <c r="F1104" s="144" t="s">
        <v>153</v>
      </c>
    </row>
    <row r="1105" spans="1:6" ht="15.6" x14ac:dyDescent="0.3">
      <c r="A1105" s="779" t="str">
        <f>'MAPA RIESGOS US'!F70</f>
        <v xml:space="preserve">Posibilidad de perdida económica y reputacional, debido a la contratación de un proponente que no cumple con los requisitos para ejecutar el contrato, conforme a la modalidad de selección del contratista.
</v>
      </c>
      <c r="B1105" s="782" t="str">
        <f>'MAPA RIESGOS US'!O70</f>
        <v>Revisar Plan Anual de Adquisiciones para adelantar el proceso de contratación, acorde a las necesidades reales y definidas previamente.</v>
      </c>
      <c r="C1105" s="784" t="s">
        <v>154</v>
      </c>
      <c r="D1105" s="85" t="s">
        <v>156</v>
      </c>
      <c r="E1105" s="513"/>
      <c r="F1105" s="507" t="str">
        <f>IF(E1105="X",25%,"")</f>
        <v/>
      </c>
    </row>
    <row r="1106" spans="1:6" x14ac:dyDescent="0.3">
      <c r="A1106" s="780"/>
      <c r="B1106" s="783"/>
      <c r="C1106" s="785"/>
      <c r="D1106" s="84" t="s">
        <v>16</v>
      </c>
      <c r="E1106" s="148" t="s">
        <v>29</v>
      </c>
      <c r="F1106" s="503">
        <f>IF(E1106="X",15%,"")</f>
        <v>0.15</v>
      </c>
    </row>
    <row r="1107" spans="1:6" ht="16.2" thickBot="1" x14ac:dyDescent="0.35">
      <c r="A1107" s="780"/>
      <c r="B1107" s="783"/>
      <c r="C1107" s="786"/>
      <c r="D1107" s="137" t="s">
        <v>17</v>
      </c>
      <c r="E1107" s="514"/>
      <c r="F1107" s="508" t="str">
        <f>IF(E1107="X",105%,"")</f>
        <v/>
      </c>
    </row>
    <row r="1108" spans="1:6" ht="19.2" customHeight="1" x14ac:dyDescent="0.3">
      <c r="A1108" s="780"/>
      <c r="B1108" s="783"/>
      <c r="C1108" s="784" t="s">
        <v>155</v>
      </c>
      <c r="D1108" s="85" t="s">
        <v>1044</v>
      </c>
      <c r="E1108" s="515"/>
      <c r="F1108" s="507" t="str">
        <f>IF(E1108="X",25%,"")</f>
        <v/>
      </c>
    </row>
    <row r="1109" spans="1:6" ht="16.2" thickBot="1" x14ac:dyDescent="0.35">
      <c r="A1109" s="780"/>
      <c r="B1109" s="783"/>
      <c r="C1109" s="786"/>
      <c r="D1109" s="137" t="s">
        <v>10</v>
      </c>
      <c r="E1109" s="514" t="s">
        <v>29</v>
      </c>
      <c r="F1109" s="508">
        <f>IF(E1109="X",15%,"")</f>
        <v>0.15</v>
      </c>
    </row>
    <row r="1110" spans="1:6" ht="14.4" customHeight="1" x14ac:dyDescent="0.3">
      <c r="A1110" s="780"/>
      <c r="B1110" s="783"/>
      <c r="C1110" s="784" t="s">
        <v>19</v>
      </c>
      <c r="D1110" s="85" t="s">
        <v>1035</v>
      </c>
      <c r="E1110" s="512" t="s">
        <v>29</v>
      </c>
      <c r="F1110" s="510"/>
    </row>
    <row r="1111" spans="1:6" ht="14.4" customHeight="1" x14ac:dyDescent="0.3">
      <c r="A1111" s="780"/>
      <c r="B1111" s="783"/>
      <c r="C1111" s="785"/>
      <c r="D1111" s="84" t="s">
        <v>1038</v>
      </c>
      <c r="E1111" s="512"/>
      <c r="F1111" s="510"/>
    </row>
    <row r="1112" spans="1:6" ht="14.4" customHeight="1" thickBot="1" x14ac:dyDescent="0.35">
      <c r="A1112" s="780"/>
      <c r="B1112" s="783"/>
      <c r="C1112" s="787"/>
      <c r="D1112" s="89" t="s">
        <v>1036</v>
      </c>
      <c r="E1112" s="148"/>
      <c r="F1112" s="79"/>
    </row>
    <row r="1113" spans="1:6" ht="31.95" customHeight="1" x14ac:dyDescent="0.3">
      <c r="A1113" s="780"/>
      <c r="B1113" s="783"/>
      <c r="C1113" s="784" t="s">
        <v>22</v>
      </c>
      <c r="D1113" s="529" t="s">
        <v>1039</v>
      </c>
      <c r="E1113" s="148" t="s">
        <v>29</v>
      </c>
      <c r="F1113" s="79"/>
    </row>
    <row r="1114" spans="1:6" ht="14.4" customHeight="1" thickBot="1" x14ac:dyDescent="0.35">
      <c r="A1114" s="780"/>
      <c r="B1114" s="783"/>
      <c r="C1114" s="786"/>
      <c r="D1114" s="137" t="s">
        <v>1043</v>
      </c>
      <c r="E1114" s="148"/>
      <c r="F1114" s="79"/>
    </row>
    <row r="1115" spans="1:6" x14ac:dyDescent="0.3">
      <c r="A1115" s="780"/>
      <c r="B1115" s="783"/>
      <c r="C1115" s="788" t="s">
        <v>158</v>
      </c>
      <c r="D1115" s="140" t="s">
        <v>1031</v>
      </c>
      <c r="E1115" s="148"/>
      <c r="F1115" s="79"/>
    </row>
    <row r="1116" spans="1:6" ht="15" thickBot="1" x14ac:dyDescent="0.35">
      <c r="A1116" s="780"/>
      <c r="B1116" s="783"/>
      <c r="C1116" s="786"/>
      <c r="D1116" s="137" t="s">
        <v>1032</v>
      </c>
      <c r="E1116" s="148"/>
      <c r="F1116" s="79"/>
    </row>
    <row r="1117" spans="1:6" x14ac:dyDescent="0.3">
      <c r="A1117" s="780"/>
      <c r="B1117" s="783"/>
      <c r="C1117" s="789" t="s">
        <v>1040</v>
      </c>
      <c r="D1117" s="140" t="s">
        <v>1041</v>
      </c>
      <c r="E1117" s="148"/>
      <c r="F1117" s="79"/>
    </row>
    <row r="1118" spans="1:6" ht="14.4" customHeight="1" x14ac:dyDescent="0.3">
      <c r="A1118" s="780"/>
      <c r="B1118" s="783"/>
      <c r="C1118" s="789"/>
      <c r="D1118" s="84" t="s">
        <v>1033</v>
      </c>
      <c r="E1118" s="148" t="s">
        <v>29</v>
      </c>
      <c r="F1118" s="79"/>
    </row>
    <row r="1119" spans="1:6" ht="15" customHeight="1" thickBot="1" x14ac:dyDescent="0.35">
      <c r="A1119" s="780"/>
      <c r="B1119" s="783"/>
      <c r="C1119" s="790"/>
      <c r="D1119" s="136" t="s">
        <v>1034</v>
      </c>
      <c r="E1119" s="149"/>
      <c r="F1119" s="91"/>
    </row>
    <row r="1120" spans="1:6" ht="16.2" thickBot="1" x14ac:dyDescent="0.35">
      <c r="A1120" s="781"/>
      <c r="B1120" s="93" t="s">
        <v>1011</v>
      </c>
      <c r="C1120" s="92"/>
      <c r="D1120" s="92"/>
      <c r="E1120" s="92"/>
      <c r="F1120" s="96">
        <f>SUM(F1105:F1119)</f>
        <v>0.3</v>
      </c>
    </row>
    <row r="1122" spans="1:6" ht="15" thickBot="1" x14ac:dyDescent="0.35"/>
    <row r="1123" spans="1:6" ht="16.2" thickBot="1" x14ac:dyDescent="0.35">
      <c r="A1123" s="98" t="s">
        <v>146</v>
      </c>
      <c r="B1123" s="776" t="s">
        <v>152</v>
      </c>
      <c r="C1123" s="777"/>
      <c r="D1123" s="777"/>
      <c r="E1123" s="777"/>
      <c r="F1123" s="144" t="s">
        <v>153</v>
      </c>
    </row>
    <row r="1124" spans="1:6" ht="15.6" x14ac:dyDescent="0.3">
      <c r="A1124" s="779" t="str">
        <f>'MAPA RIESGOS US'!F70</f>
        <v xml:space="preserve">Posibilidad de perdida económica y reputacional, debido a la contratación de un proponente que no cumple con los requisitos para ejecutar el contrato, conforme a la modalidad de selección del contratista.
</v>
      </c>
      <c r="B1124" s="782" t="str">
        <f>'MAPA RIESGOS US'!O71</f>
        <v>Diligenciar formato con los requisitos establecidos en la norma para realizar estudios (formato de documento y estudios previos conforme a lo enunciado en la ley 1150 de 2007) y verificación del posible contratista u oferente.</v>
      </c>
      <c r="C1124" s="784" t="s">
        <v>154</v>
      </c>
      <c r="D1124" s="85" t="s">
        <v>156</v>
      </c>
      <c r="E1124" s="513"/>
      <c r="F1124" s="507" t="str">
        <f>IF(E1124="X",25%,"")</f>
        <v/>
      </c>
    </row>
    <row r="1125" spans="1:6" x14ac:dyDescent="0.3">
      <c r="A1125" s="780"/>
      <c r="B1125" s="783"/>
      <c r="C1125" s="785"/>
      <c r="D1125" s="84" t="s">
        <v>16</v>
      </c>
      <c r="E1125" s="148" t="s">
        <v>29</v>
      </c>
      <c r="F1125" s="503">
        <f>IF(E1125="X",15%,"")</f>
        <v>0.15</v>
      </c>
    </row>
    <row r="1126" spans="1:6" ht="16.2" thickBot="1" x14ac:dyDescent="0.35">
      <c r="A1126" s="780"/>
      <c r="B1126" s="783"/>
      <c r="C1126" s="786"/>
      <c r="D1126" s="137" t="s">
        <v>17</v>
      </c>
      <c r="E1126" s="514"/>
      <c r="F1126" s="508" t="str">
        <f>IF(E1126="X",105%,"")</f>
        <v/>
      </c>
    </row>
    <row r="1127" spans="1:6" ht="20.399999999999999" customHeight="1" x14ac:dyDescent="0.3">
      <c r="A1127" s="780"/>
      <c r="B1127" s="783"/>
      <c r="C1127" s="784" t="s">
        <v>155</v>
      </c>
      <c r="D1127" s="85" t="s">
        <v>1044</v>
      </c>
      <c r="E1127" s="515"/>
      <c r="F1127" s="507" t="str">
        <f>IF(E1127="X",25%,"")</f>
        <v/>
      </c>
    </row>
    <row r="1128" spans="1:6" ht="16.2" thickBot="1" x14ac:dyDescent="0.35">
      <c r="A1128" s="780"/>
      <c r="B1128" s="783"/>
      <c r="C1128" s="786"/>
      <c r="D1128" s="137" t="s">
        <v>10</v>
      </c>
      <c r="E1128" s="514" t="s">
        <v>29</v>
      </c>
      <c r="F1128" s="508">
        <f>IF(E1128="X",15%,"")</f>
        <v>0.15</v>
      </c>
    </row>
    <row r="1129" spans="1:6" ht="14.4" customHeight="1" x14ac:dyDescent="0.3">
      <c r="A1129" s="780"/>
      <c r="B1129" s="783"/>
      <c r="C1129" s="784" t="s">
        <v>19</v>
      </c>
      <c r="D1129" s="85" t="s">
        <v>1035</v>
      </c>
      <c r="E1129" s="512" t="s">
        <v>29</v>
      </c>
      <c r="F1129" s="510"/>
    </row>
    <row r="1130" spans="1:6" ht="14.4" customHeight="1" x14ac:dyDescent="0.3">
      <c r="A1130" s="780"/>
      <c r="B1130" s="783"/>
      <c r="C1130" s="785"/>
      <c r="D1130" s="84" t="s">
        <v>1038</v>
      </c>
      <c r="E1130" s="512"/>
      <c r="F1130" s="510"/>
    </row>
    <row r="1131" spans="1:6" ht="12.6" customHeight="1" thickBot="1" x14ac:dyDescent="0.35">
      <c r="A1131" s="780"/>
      <c r="B1131" s="783"/>
      <c r="C1131" s="787"/>
      <c r="D1131" s="89" t="s">
        <v>1036</v>
      </c>
      <c r="E1131" s="148"/>
      <c r="F1131" s="79"/>
    </row>
    <row r="1132" spans="1:6" ht="28.95" customHeight="1" x14ac:dyDescent="0.3">
      <c r="A1132" s="780"/>
      <c r="B1132" s="783"/>
      <c r="C1132" s="784" t="s">
        <v>22</v>
      </c>
      <c r="D1132" s="529" t="s">
        <v>1039</v>
      </c>
      <c r="E1132" s="148" t="s">
        <v>29</v>
      </c>
      <c r="F1132" s="79"/>
    </row>
    <row r="1133" spans="1:6" ht="13.2" customHeight="1" thickBot="1" x14ac:dyDescent="0.35">
      <c r="A1133" s="780"/>
      <c r="B1133" s="783"/>
      <c r="C1133" s="786"/>
      <c r="D1133" s="137" t="s">
        <v>1043</v>
      </c>
      <c r="E1133" s="148"/>
      <c r="F1133" s="79"/>
    </row>
    <row r="1134" spans="1:6" x14ac:dyDescent="0.3">
      <c r="A1134" s="780"/>
      <c r="B1134" s="783"/>
      <c r="C1134" s="788" t="s">
        <v>158</v>
      </c>
      <c r="D1134" s="140" t="s">
        <v>1031</v>
      </c>
      <c r="E1134" s="148"/>
      <c r="F1134" s="79"/>
    </row>
    <row r="1135" spans="1:6" ht="15" thickBot="1" x14ac:dyDescent="0.35">
      <c r="A1135" s="780"/>
      <c r="B1135" s="783"/>
      <c r="C1135" s="786"/>
      <c r="D1135" s="137" t="s">
        <v>1032</v>
      </c>
      <c r="E1135" s="148"/>
      <c r="F1135" s="79"/>
    </row>
    <row r="1136" spans="1:6" ht="14.4" customHeight="1" x14ac:dyDescent="0.3">
      <c r="A1136" s="780"/>
      <c r="B1136" s="783"/>
      <c r="C1136" s="789" t="s">
        <v>1040</v>
      </c>
      <c r="D1136" s="140" t="s">
        <v>1041</v>
      </c>
      <c r="E1136" s="148" t="s">
        <v>29</v>
      </c>
      <c r="F1136" s="79"/>
    </row>
    <row r="1137" spans="1:6" ht="14.4" customHeight="1" x14ac:dyDescent="0.3">
      <c r="A1137" s="780"/>
      <c r="B1137" s="783"/>
      <c r="C1137" s="789"/>
      <c r="D1137" s="84" t="s">
        <v>1033</v>
      </c>
      <c r="E1137" s="149"/>
      <c r="F1137" s="91"/>
    </row>
    <row r="1138" spans="1:6" ht="15" customHeight="1" thickBot="1" x14ac:dyDescent="0.35">
      <c r="A1138" s="780"/>
      <c r="B1138" s="783"/>
      <c r="C1138" s="790"/>
      <c r="D1138" s="136" t="s">
        <v>1034</v>
      </c>
      <c r="E1138" s="149"/>
      <c r="F1138" s="91"/>
    </row>
    <row r="1139" spans="1:6" ht="16.2" thickBot="1" x14ac:dyDescent="0.35">
      <c r="A1139" s="781"/>
      <c r="B1139" s="93" t="s">
        <v>1012</v>
      </c>
      <c r="C1139" s="92"/>
      <c r="D1139" s="92"/>
      <c r="E1139" s="92"/>
      <c r="F1139" s="96">
        <f>SUM(F1124:F1138)</f>
        <v>0.3</v>
      </c>
    </row>
    <row r="1141" spans="1:6" ht="15" thickBot="1" x14ac:dyDescent="0.35"/>
    <row r="1142" spans="1:6" ht="16.2" thickBot="1" x14ac:dyDescent="0.35">
      <c r="A1142" s="98" t="s">
        <v>146</v>
      </c>
      <c r="B1142" s="776" t="s">
        <v>152</v>
      </c>
      <c r="C1142" s="777"/>
      <c r="D1142" s="777"/>
      <c r="E1142" s="777"/>
      <c r="F1142" s="144" t="s">
        <v>153</v>
      </c>
    </row>
    <row r="1143" spans="1:6" ht="15.6" x14ac:dyDescent="0.3">
      <c r="A1143" s="779" t="str">
        <f>'MAPA RIESGOS US'!F72</f>
        <v xml:space="preserve">Posibilidad de perdida reputacional y económica, debido a la materialización de incumplimiento de contratos o convenios frente a las obligaciones acordadas por la Unidad Solidaria y el contratista o cooperante. </v>
      </c>
      <c r="B1143" s="782" t="str">
        <f>'MAPA RIESGOS US'!O72</f>
        <v xml:space="preserve">Estudiar reportes de presuntos incumplimientos reportados a la oficina asesora jurídica de contratos o convenios por parte del supervisor u ordenador del gasto. </v>
      </c>
      <c r="C1143" s="784" t="s">
        <v>154</v>
      </c>
      <c r="D1143" s="85" t="s">
        <v>156</v>
      </c>
      <c r="E1143" s="513"/>
      <c r="F1143" s="507" t="str">
        <f>IF(E1143="X",25%,"")</f>
        <v/>
      </c>
    </row>
    <row r="1144" spans="1:6" x14ac:dyDescent="0.3">
      <c r="A1144" s="780"/>
      <c r="B1144" s="783"/>
      <c r="C1144" s="785"/>
      <c r="D1144" s="84" t="s">
        <v>16</v>
      </c>
      <c r="E1144" s="148" t="s">
        <v>29</v>
      </c>
      <c r="F1144" s="503">
        <f>IF(E1144="X",15%,"")</f>
        <v>0.15</v>
      </c>
    </row>
    <row r="1145" spans="1:6" ht="16.2" thickBot="1" x14ac:dyDescent="0.35">
      <c r="A1145" s="780"/>
      <c r="B1145" s="783"/>
      <c r="C1145" s="786"/>
      <c r="D1145" s="137" t="s">
        <v>17</v>
      </c>
      <c r="E1145" s="514"/>
      <c r="F1145" s="508" t="str">
        <f>IF(E1145="X",105%,"")</f>
        <v/>
      </c>
    </row>
    <row r="1146" spans="1:6" ht="41.4" x14ac:dyDescent="0.3">
      <c r="A1146" s="780"/>
      <c r="B1146" s="783"/>
      <c r="C1146" s="784" t="s">
        <v>155</v>
      </c>
      <c r="D1146" s="85" t="s">
        <v>1044</v>
      </c>
      <c r="E1146" s="515"/>
      <c r="F1146" s="507" t="str">
        <f>IF(E1146="X",25%,"")</f>
        <v/>
      </c>
    </row>
    <row r="1147" spans="1:6" ht="16.2" thickBot="1" x14ac:dyDescent="0.35">
      <c r="A1147" s="780"/>
      <c r="B1147" s="783"/>
      <c r="C1147" s="786"/>
      <c r="D1147" s="137" t="s">
        <v>10</v>
      </c>
      <c r="E1147" s="514" t="s">
        <v>29</v>
      </c>
      <c r="F1147" s="508">
        <f>IF(E1147="X",15%,"")</f>
        <v>0.15</v>
      </c>
    </row>
    <row r="1148" spans="1:6" ht="14.4" customHeight="1" x14ac:dyDescent="0.3">
      <c r="A1148" s="780"/>
      <c r="B1148" s="783"/>
      <c r="C1148" s="784" t="s">
        <v>19</v>
      </c>
      <c r="D1148" s="85" t="s">
        <v>1035</v>
      </c>
      <c r="E1148" s="512" t="s">
        <v>29</v>
      </c>
      <c r="F1148" s="510"/>
    </row>
    <row r="1149" spans="1:6" ht="14.4" customHeight="1" x14ac:dyDescent="0.3">
      <c r="A1149" s="780"/>
      <c r="B1149" s="783"/>
      <c r="C1149" s="785"/>
      <c r="D1149" s="84" t="s">
        <v>1038</v>
      </c>
      <c r="E1149" s="512"/>
      <c r="F1149" s="510"/>
    </row>
    <row r="1150" spans="1:6" ht="14.4" customHeight="1" thickBot="1" x14ac:dyDescent="0.35">
      <c r="A1150" s="780"/>
      <c r="B1150" s="783"/>
      <c r="C1150" s="787"/>
      <c r="D1150" s="89" t="s">
        <v>1036</v>
      </c>
      <c r="E1150" s="148"/>
      <c r="F1150" s="79"/>
    </row>
    <row r="1151" spans="1:6" ht="30.6" customHeight="1" x14ac:dyDescent="0.3">
      <c r="A1151" s="780"/>
      <c r="B1151" s="783"/>
      <c r="C1151" s="784" t="s">
        <v>22</v>
      </c>
      <c r="D1151" s="529" t="s">
        <v>1039</v>
      </c>
      <c r="E1151" s="148" t="s">
        <v>29</v>
      </c>
      <c r="F1151" s="79"/>
    </row>
    <row r="1152" spans="1:6" ht="14.4" customHeight="1" thickBot="1" x14ac:dyDescent="0.35">
      <c r="A1152" s="780"/>
      <c r="B1152" s="783"/>
      <c r="C1152" s="786"/>
      <c r="D1152" s="137" t="s">
        <v>1043</v>
      </c>
      <c r="E1152" s="148"/>
      <c r="F1152" s="79"/>
    </row>
    <row r="1153" spans="1:6" x14ac:dyDescent="0.3">
      <c r="A1153" s="780"/>
      <c r="B1153" s="783"/>
      <c r="C1153" s="788" t="s">
        <v>158</v>
      </c>
      <c r="D1153" s="140" t="s">
        <v>1031</v>
      </c>
      <c r="E1153" s="148"/>
      <c r="F1153" s="79"/>
    </row>
    <row r="1154" spans="1:6" ht="15" thickBot="1" x14ac:dyDescent="0.35">
      <c r="A1154" s="780"/>
      <c r="B1154" s="783"/>
      <c r="C1154" s="786"/>
      <c r="D1154" s="137" t="s">
        <v>1032</v>
      </c>
      <c r="E1154" s="148"/>
      <c r="F1154" s="79"/>
    </row>
    <row r="1155" spans="1:6" x14ac:dyDescent="0.3">
      <c r="A1155" s="780"/>
      <c r="B1155" s="783"/>
      <c r="C1155" s="789" t="s">
        <v>1040</v>
      </c>
      <c r="D1155" s="140" t="s">
        <v>1041</v>
      </c>
      <c r="E1155" s="148"/>
      <c r="F1155" s="79"/>
    </row>
    <row r="1156" spans="1:6" ht="14.4" customHeight="1" x14ac:dyDescent="0.3">
      <c r="A1156" s="780"/>
      <c r="B1156" s="783"/>
      <c r="C1156" s="789"/>
      <c r="D1156" s="84" t="s">
        <v>1033</v>
      </c>
      <c r="E1156" s="148" t="s">
        <v>29</v>
      </c>
      <c r="F1156" s="79"/>
    </row>
    <row r="1157" spans="1:6" ht="15" customHeight="1" thickBot="1" x14ac:dyDescent="0.35">
      <c r="A1157" s="780"/>
      <c r="B1157" s="783"/>
      <c r="C1157" s="790"/>
      <c r="D1157" s="136" t="s">
        <v>1034</v>
      </c>
      <c r="E1157" s="149"/>
      <c r="F1157" s="91"/>
    </row>
    <row r="1158" spans="1:6" ht="16.2" thickBot="1" x14ac:dyDescent="0.35">
      <c r="A1158" s="781"/>
      <c r="B1158" s="93" t="s">
        <v>201</v>
      </c>
      <c r="C1158" s="92"/>
      <c r="D1158" s="92"/>
      <c r="E1158" s="92"/>
      <c r="F1158" s="96">
        <f>SUM(F1143:F1157)</f>
        <v>0.3</v>
      </c>
    </row>
    <row r="1160" spans="1:6" ht="15" thickBot="1" x14ac:dyDescent="0.35"/>
    <row r="1161" spans="1:6" ht="16.2" thickBot="1" x14ac:dyDescent="0.35">
      <c r="A1161" s="98" t="s">
        <v>146</v>
      </c>
      <c r="B1161" s="776" t="s">
        <v>152</v>
      </c>
      <c r="C1161" s="777"/>
      <c r="D1161" s="777"/>
      <c r="E1161" s="777"/>
      <c r="F1161" s="144" t="s">
        <v>153</v>
      </c>
    </row>
    <row r="1162" spans="1:6" ht="15.6" x14ac:dyDescent="0.3">
      <c r="A1162" s="779" t="str">
        <f>'MAPA RIESGOS US'!F73</f>
        <v>Posibilidad de perdida reputacional, debido a vínculos de parentesco, consanguíneo, civil, o legal entre un contratista y su supervisor o en acciones que insidan directamente en su configuración.</v>
      </c>
      <c r="B1162" s="782" t="str">
        <f>'MAPA RIESGOS US'!O73</f>
        <v>Efectuar revisión régimen de inhabilidades e incompatibilidades, consagrado en la Ley 80 de 1.993; y ley 1474 de 2.011.</v>
      </c>
      <c r="C1162" s="784" t="s">
        <v>154</v>
      </c>
      <c r="D1162" s="85" t="s">
        <v>156</v>
      </c>
      <c r="E1162" s="513"/>
      <c r="F1162" s="507" t="str">
        <f>IF(E1162="X",25%,"")</f>
        <v/>
      </c>
    </row>
    <row r="1163" spans="1:6" x14ac:dyDescent="0.3">
      <c r="A1163" s="780"/>
      <c r="B1163" s="783"/>
      <c r="C1163" s="785"/>
      <c r="D1163" s="84" t="s">
        <v>16</v>
      </c>
      <c r="E1163" s="148" t="s">
        <v>29</v>
      </c>
      <c r="F1163" s="503">
        <f>IF(E1163="X",15%,"")</f>
        <v>0.15</v>
      </c>
    </row>
    <row r="1164" spans="1:6" ht="16.2" thickBot="1" x14ac:dyDescent="0.35">
      <c r="A1164" s="780"/>
      <c r="B1164" s="783"/>
      <c r="C1164" s="786"/>
      <c r="D1164" s="137" t="s">
        <v>17</v>
      </c>
      <c r="E1164" s="514"/>
      <c r="F1164" s="508" t="str">
        <f>IF(E1164="X",105%,"")</f>
        <v/>
      </c>
    </row>
    <row r="1165" spans="1:6" ht="41.4" x14ac:dyDescent="0.3">
      <c r="A1165" s="780"/>
      <c r="B1165" s="783"/>
      <c r="C1165" s="784" t="s">
        <v>155</v>
      </c>
      <c r="D1165" s="85" t="s">
        <v>1044</v>
      </c>
      <c r="E1165" s="515"/>
      <c r="F1165" s="507" t="str">
        <f>IF(E1165="X",25%,"")</f>
        <v/>
      </c>
    </row>
    <row r="1166" spans="1:6" ht="16.2" thickBot="1" x14ac:dyDescent="0.35">
      <c r="A1166" s="780"/>
      <c r="B1166" s="783"/>
      <c r="C1166" s="786"/>
      <c r="D1166" s="137" t="s">
        <v>10</v>
      </c>
      <c r="E1166" s="514" t="s">
        <v>29</v>
      </c>
      <c r="F1166" s="508">
        <f>IF(E1166="X",15%,"")</f>
        <v>0.15</v>
      </c>
    </row>
    <row r="1167" spans="1:6" ht="14.4" customHeight="1" x14ac:dyDescent="0.3">
      <c r="A1167" s="780"/>
      <c r="B1167" s="783"/>
      <c r="C1167" s="784" t="s">
        <v>19</v>
      </c>
      <c r="D1167" s="85" t="s">
        <v>1035</v>
      </c>
      <c r="E1167" s="512" t="s">
        <v>29</v>
      </c>
      <c r="F1167" s="510"/>
    </row>
    <row r="1168" spans="1:6" ht="14.4" customHeight="1" x14ac:dyDescent="0.3">
      <c r="A1168" s="780"/>
      <c r="B1168" s="783"/>
      <c r="C1168" s="785"/>
      <c r="D1168" s="84" t="s">
        <v>1038</v>
      </c>
      <c r="E1168" s="512"/>
      <c r="F1168" s="510"/>
    </row>
    <row r="1169" spans="1:6" ht="14.4" customHeight="1" thickBot="1" x14ac:dyDescent="0.35">
      <c r="A1169" s="780"/>
      <c r="B1169" s="783"/>
      <c r="C1169" s="787"/>
      <c r="D1169" s="89" t="s">
        <v>1036</v>
      </c>
      <c r="E1169" s="148"/>
      <c r="F1169" s="79"/>
    </row>
    <row r="1170" spans="1:6" ht="29.4" customHeight="1" x14ac:dyDescent="0.3">
      <c r="A1170" s="780"/>
      <c r="B1170" s="783"/>
      <c r="C1170" s="784" t="s">
        <v>22</v>
      </c>
      <c r="D1170" s="529" t="s">
        <v>1039</v>
      </c>
      <c r="E1170" s="148" t="s">
        <v>29</v>
      </c>
      <c r="F1170" s="79"/>
    </row>
    <row r="1171" spans="1:6" ht="14.4" customHeight="1" thickBot="1" x14ac:dyDescent="0.35">
      <c r="A1171" s="780"/>
      <c r="B1171" s="783"/>
      <c r="C1171" s="786"/>
      <c r="D1171" s="137" t="s">
        <v>1043</v>
      </c>
      <c r="E1171" s="148"/>
      <c r="F1171" s="79"/>
    </row>
    <row r="1172" spans="1:6" ht="14.4" customHeight="1" x14ac:dyDescent="0.3">
      <c r="A1172" s="780"/>
      <c r="B1172" s="783"/>
      <c r="C1172" s="788" t="s">
        <v>158</v>
      </c>
      <c r="D1172" s="140" t="s">
        <v>1031</v>
      </c>
      <c r="E1172" s="148"/>
      <c r="F1172" s="79"/>
    </row>
    <row r="1173" spans="1:6" ht="14.4" customHeight="1" thickBot="1" x14ac:dyDescent="0.35">
      <c r="A1173" s="780"/>
      <c r="B1173" s="783"/>
      <c r="C1173" s="786"/>
      <c r="D1173" s="137" t="s">
        <v>1032</v>
      </c>
      <c r="E1173" s="148"/>
      <c r="F1173" s="79"/>
    </row>
    <row r="1174" spans="1:6" ht="14.4" customHeight="1" x14ac:dyDescent="0.3">
      <c r="A1174" s="780"/>
      <c r="B1174" s="783"/>
      <c r="C1174" s="789" t="s">
        <v>1040</v>
      </c>
      <c r="D1174" s="140" t="s">
        <v>1041</v>
      </c>
      <c r="E1174" s="148"/>
      <c r="F1174" s="79"/>
    </row>
    <row r="1175" spans="1:6" ht="14.4" customHeight="1" x14ac:dyDescent="0.3">
      <c r="A1175" s="780"/>
      <c r="B1175" s="783"/>
      <c r="C1175" s="789"/>
      <c r="D1175" s="84" t="s">
        <v>1033</v>
      </c>
      <c r="E1175" s="148" t="s">
        <v>29</v>
      </c>
      <c r="F1175" s="79"/>
    </row>
    <row r="1176" spans="1:6" ht="15" customHeight="1" thickBot="1" x14ac:dyDescent="0.35">
      <c r="A1176" s="780"/>
      <c r="B1176" s="783"/>
      <c r="C1176" s="790"/>
      <c r="D1176" s="136" t="s">
        <v>1034</v>
      </c>
      <c r="E1176" s="149"/>
      <c r="F1176" s="91"/>
    </row>
    <row r="1177" spans="1:6" ht="16.2" thickBot="1" x14ac:dyDescent="0.35">
      <c r="A1177" s="781"/>
      <c r="B1177" s="93" t="s">
        <v>1029</v>
      </c>
      <c r="C1177" s="92"/>
      <c r="D1177" s="92"/>
      <c r="E1177" s="92"/>
      <c r="F1177" s="96">
        <f>SUM(F1162:F1176)</f>
        <v>0.3</v>
      </c>
    </row>
    <row r="1179" spans="1:6" ht="15" thickBot="1" x14ac:dyDescent="0.35"/>
    <row r="1180" spans="1:6" ht="16.2" thickBot="1" x14ac:dyDescent="0.35">
      <c r="A1180" s="98" t="s">
        <v>146</v>
      </c>
      <c r="B1180" s="776" t="s">
        <v>152</v>
      </c>
      <c r="C1180" s="777"/>
      <c r="D1180" s="777"/>
      <c r="E1180" s="777"/>
      <c r="F1180" s="144" t="s">
        <v>153</v>
      </c>
    </row>
    <row r="1181" spans="1:6" ht="15.6" x14ac:dyDescent="0.3">
      <c r="A1181" s="779" t="str">
        <f>'MAPA RIESGOS US'!F73</f>
        <v>Posibilidad de perdida reputacional, debido a vínculos de parentesco, consanguíneo, civil, o legal entre un contratista y su supervisor o en acciones que insidan directamente en su configuración.</v>
      </c>
      <c r="B1181" s="782" t="str">
        <f>'MAPA RIESGOS US'!O74</f>
        <v>Solicitar a los futuros contratistas y/o supervisores de contratos y/o convenios de laUnidad declaración de estar incurso o no en causal de Conflicto de Intereses, frente al futuro contratista o cooperante.</v>
      </c>
      <c r="C1181" s="784" t="s">
        <v>154</v>
      </c>
      <c r="D1181" s="85" t="s">
        <v>156</v>
      </c>
      <c r="E1181" s="513"/>
      <c r="F1181" s="507" t="str">
        <f>IF(E1181="X",25%,"")</f>
        <v/>
      </c>
    </row>
    <row r="1182" spans="1:6" x14ac:dyDescent="0.3">
      <c r="A1182" s="780"/>
      <c r="B1182" s="783"/>
      <c r="C1182" s="785"/>
      <c r="D1182" s="84" t="s">
        <v>16</v>
      </c>
      <c r="E1182" s="148" t="s">
        <v>29</v>
      </c>
      <c r="F1182" s="503">
        <f>IF(E1182="X",15%,"")</f>
        <v>0.15</v>
      </c>
    </row>
    <row r="1183" spans="1:6" ht="16.2" thickBot="1" x14ac:dyDescent="0.35">
      <c r="A1183" s="780"/>
      <c r="B1183" s="783"/>
      <c r="C1183" s="786"/>
      <c r="D1183" s="137" t="s">
        <v>17</v>
      </c>
      <c r="E1183" s="514"/>
      <c r="F1183" s="508" t="str">
        <f>IF(E1183="X",105%,"")</f>
        <v/>
      </c>
    </row>
    <row r="1184" spans="1:6" ht="19.95" customHeight="1" x14ac:dyDescent="0.3">
      <c r="A1184" s="780"/>
      <c r="B1184" s="783"/>
      <c r="C1184" s="784" t="s">
        <v>155</v>
      </c>
      <c r="D1184" s="85" t="s">
        <v>1044</v>
      </c>
      <c r="E1184" s="515"/>
      <c r="F1184" s="507" t="str">
        <f>IF(E1184="X",25%,"")</f>
        <v/>
      </c>
    </row>
    <row r="1185" spans="1:6" ht="16.2" thickBot="1" x14ac:dyDescent="0.35">
      <c r="A1185" s="780"/>
      <c r="B1185" s="783"/>
      <c r="C1185" s="786"/>
      <c r="D1185" s="137" t="s">
        <v>10</v>
      </c>
      <c r="E1185" s="514" t="s">
        <v>29</v>
      </c>
      <c r="F1185" s="508">
        <f>IF(E1185="X",15%,"")</f>
        <v>0.15</v>
      </c>
    </row>
    <row r="1186" spans="1:6" ht="14.4" customHeight="1" x14ac:dyDescent="0.3">
      <c r="A1186" s="780"/>
      <c r="B1186" s="783"/>
      <c r="C1186" s="784" t="s">
        <v>19</v>
      </c>
      <c r="D1186" s="85" t="s">
        <v>1035</v>
      </c>
      <c r="E1186" s="512" t="s">
        <v>29</v>
      </c>
      <c r="F1186" s="510"/>
    </row>
    <row r="1187" spans="1:6" ht="14.4" customHeight="1" x14ac:dyDescent="0.3">
      <c r="A1187" s="780"/>
      <c r="B1187" s="783"/>
      <c r="C1187" s="785"/>
      <c r="D1187" s="84" t="s">
        <v>1038</v>
      </c>
      <c r="E1187" s="512"/>
      <c r="F1187" s="510"/>
    </row>
    <row r="1188" spans="1:6" ht="14.4" customHeight="1" thickBot="1" x14ac:dyDescent="0.35">
      <c r="A1188" s="780"/>
      <c r="B1188" s="783"/>
      <c r="C1188" s="787"/>
      <c r="D1188" s="89" t="s">
        <v>1036</v>
      </c>
      <c r="E1188" s="148"/>
      <c r="F1188" s="79"/>
    </row>
    <row r="1189" spans="1:6" ht="27.6" customHeight="1" x14ac:dyDescent="0.3">
      <c r="A1189" s="780"/>
      <c r="B1189" s="783"/>
      <c r="C1189" s="784" t="s">
        <v>22</v>
      </c>
      <c r="D1189" s="529" t="s">
        <v>1039</v>
      </c>
      <c r="E1189" s="148" t="s">
        <v>29</v>
      </c>
      <c r="F1189" s="79"/>
    </row>
    <row r="1190" spans="1:6" ht="14.4" customHeight="1" thickBot="1" x14ac:dyDescent="0.35">
      <c r="A1190" s="780"/>
      <c r="B1190" s="783"/>
      <c r="C1190" s="786"/>
      <c r="D1190" s="137" t="s">
        <v>1043</v>
      </c>
      <c r="E1190" s="148"/>
      <c r="F1190" s="79"/>
    </row>
    <row r="1191" spans="1:6" ht="14.4" customHeight="1" x14ac:dyDescent="0.3">
      <c r="A1191" s="780"/>
      <c r="B1191" s="783"/>
      <c r="C1191" s="788" t="s">
        <v>158</v>
      </c>
      <c r="D1191" s="140" t="s">
        <v>1031</v>
      </c>
      <c r="E1191" s="148"/>
      <c r="F1191" s="79"/>
    </row>
    <row r="1192" spans="1:6" ht="14.4" customHeight="1" thickBot="1" x14ac:dyDescent="0.35">
      <c r="A1192" s="780"/>
      <c r="B1192" s="783"/>
      <c r="C1192" s="786"/>
      <c r="D1192" s="137" t="s">
        <v>1032</v>
      </c>
      <c r="E1192" s="148"/>
      <c r="F1192" s="79"/>
    </row>
    <row r="1193" spans="1:6" ht="14.4" customHeight="1" x14ac:dyDescent="0.3">
      <c r="A1193" s="780"/>
      <c r="B1193" s="783"/>
      <c r="C1193" s="789" t="s">
        <v>1040</v>
      </c>
      <c r="D1193" s="140" t="s">
        <v>1041</v>
      </c>
      <c r="E1193" s="148" t="s">
        <v>29</v>
      </c>
      <c r="F1193" s="79"/>
    </row>
    <row r="1194" spans="1:6" ht="15" customHeight="1" thickBot="1" x14ac:dyDescent="0.35">
      <c r="A1194" s="780"/>
      <c r="B1194" s="783"/>
      <c r="C1194" s="789"/>
      <c r="D1194" s="84" t="s">
        <v>1033</v>
      </c>
      <c r="E1194" s="149"/>
      <c r="F1194" s="91"/>
    </row>
    <row r="1195" spans="1:6" ht="16.2" thickBot="1" x14ac:dyDescent="0.35">
      <c r="A1195" s="781"/>
      <c r="B1195" s="93" t="s">
        <v>1028</v>
      </c>
      <c r="C1195" s="790"/>
      <c r="D1195" s="136" t="s">
        <v>1034</v>
      </c>
      <c r="E1195" s="92"/>
      <c r="F1195" s="96">
        <f>SUM(F1181:F1194)</f>
        <v>0.3</v>
      </c>
    </row>
    <row r="1197" spans="1:6" ht="15" thickBot="1" x14ac:dyDescent="0.35"/>
    <row r="1198" spans="1:6" ht="16.2" thickBot="1" x14ac:dyDescent="0.35">
      <c r="A1198" s="98" t="s">
        <v>146</v>
      </c>
      <c r="B1198" s="776" t="s">
        <v>152</v>
      </c>
      <c r="C1198" s="777"/>
      <c r="D1198" s="777"/>
      <c r="E1198" s="777"/>
      <c r="F1198" s="144" t="s">
        <v>153</v>
      </c>
    </row>
    <row r="1199" spans="1:6" ht="15.6" x14ac:dyDescent="0.3">
      <c r="A1199" s="779" t="str">
        <f>'MAPA RIESGOS US'!F75</f>
        <v>Posibilidad de efecto dañoso sobre los recursos públicos  a causa de incumplimiento de terminos según la modalidad de contratacion antes, durante o posterior a la vigencia del contrato.</v>
      </c>
      <c r="B1199" s="782" t="str">
        <f>'MAPA RIESGOS US'!O75</f>
        <v>Hacer seguimiento y control, dejando registro del cumplimiento de los términos contractuales, de acuerdo con la modalidad, antes, durante y después de la vigencia del contrato/convenio</v>
      </c>
      <c r="C1199" s="784" t="s">
        <v>154</v>
      </c>
      <c r="D1199" s="85" t="s">
        <v>156</v>
      </c>
      <c r="E1199" s="513"/>
      <c r="F1199" s="507" t="str">
        <f>IF(E1199="X",25%,"")</f>
        <v/>
      </c>
    </row>
    <row r="1200" spans="1:6" x14ac:dyDescent="0.3">
      <c r="A1200" s="780"/>
      <c r="B1200" s="783"/>
      <c r="C1200" s="785"/>
      <c r="D1200" s="84" t="s">
        <v>16</v>
      </c>
      <c r="E1200" s="148" t="s">
        <v>29</v>
      </c>
      <c r="F1200" s="503">
        <f>IF(E1200="X",15%,"")</f>
        <v>0.15</v>
      </c>
    </row>
    <row r="1201" spans="1:6" ht="16.2" thickBot="1" x14ac:dyDescent="0.35">
      <c r="A1201" s="780"/>
      <c r="B1201" s="783"/>
      <c r="C1201" s="786"/>
      <c r="D1201" s="137" t="s">
        <v>17</v>
      </c>
      <c r="E1201" s="514"/>
      <c r="F1201" s="508" t="str">
        <f>IF(E1201="X",105%,"")</f>
        <v/>
      </c>
    </row>
    <row r="1202" spans="1:6" ht="23.4" customHeight="1" x14ac:dyDescent="0.3">
      <c r="A1202" s="780"/>
      <c r="B1202" s="783"/>
      <c r="C1202" s="784" t="s">
        <v>155</v>
      </c>
      <c r="D1202" s="85" t="s">
        <v>1044</v>
      </c>
      <c r="E1202" s="515"/>
      <c r="F1202" s="507" t="str">
        <f>IF(E1202="X",25%,"")</f>
        <v/>
      </c>
    </row>
    <row r="1203" spans="1:6" ht="16.2" thickBot="1" x14ac:dyDescent="0.35">
      <c r="A1203" s="780"/>
      <c r="B1203" s="783"/>
      <c r="C1203" s="786"/>
      <c r="D1203" s="137" t="s">
        <v>10</v>
      </c>
      <c r="E1203" s="514" t="s">
        <v>29</v>
      </c>
      <c r="F1203" s="508">
        <f>IF(E1203="X",15%,"")</f>
        <v>0.15</v>
      </c>
    </row>
    <row r="1204" spans="1:6" ht="14.4" customHeight="1" x14ac:dyDescent="0.3">
      <c r="A1204" s="780"/>
      <c r="B1204" s="783"/>
      <c r="C1204" s="784" t="s">
        <v>19</v>
      </c>
      <c r="D1204" s="85" t="s">
        <v>1035</v>
      </c>
      <c r="E1204" s="512" t="s">
        <v>29</v>
      </c>
      <c r="F1204" s="510"/>
    </row>
    <row r="1205" spans="1:6" ht="14.4" customHeight="1" x14ac:dyDescent="0.3">
      <c r="A1205" s="780"/>
      <c r="B1205" s="783"/>
      <c r="C1205" s="785"/>
      <c r="D1205" s="84" t="s">
        <v>1038</v>
      </c>
      <c r="E1205" s="512"/>
      <c r="F1205" s="510"/>
    </row>
    <row r="1206" spans="1:6" ht="14.4" customHeight="1" thickBot="1" x14ac:dyDescent="0.35">
      <c r="A1206" s="780"/>
      <c r="B1206" s="783"/>
      <c r="C1206" s="787"/>
      <c r="D1206" s="89" t="s">
        <v>1036</v>
      </c>
      <c r="E1206" s="148"/>
      <c r="F1206" s="79"/>
    </row>
    <row r="1207" spans="1:6" ht="34.200000000000003" customHeight="1" x14ac:dyDescent="0.3">
      <c r="A1207" s="780"/>
      <c r="B1207" s="783"/>
      <c r="C1207" s="784" t="s">
        <v>22</v>
      </c>
      <c r="D1207" s="529" t="s">
        <v>1039</v>
      </c>
      <c r="E1207" s="148" t="s">
        <v>29</v>
      </c>
      <c r="F1207" s="79"/>
    </row>
    <row r="1208" spans="1:6" ht="14.4" customHeight="1" thickBot="1" x14ac:dyDescent="0.35">
      <c r="A1208" s="780"/>
      <c r="B1208" s="783"/>
      <c r="C1208" s="786"/>
      <c r="D1208" s="137" t="s">
        <v>1043</v>
      </c>
      <c r="E1208" s="148"/>
      <c r="F1208" s="79"/>
    </row>
    <row r="1209" spans="1:6" ht="14.4" customHeight="1" x14ac:dyDescent="0.3">
      <c r="A1209" s="780"/>
      <c r="B1209" s="783"/>
      <c r="C1209" s="788" t="s">
        <v>158</v>
      </c>
      <c r="D1209" s="140" t="s">
        <v>1031</v>
      </c>
      <c r="E1209" s="148"/>
      <c r="F1209" s="79"/>
    </row>
    <row r="1210" spans="1:6" ht="14.4" customHeight="1" thickBot="1" x14ac:dyDescent="0.35">
      <c r="A1210" s="780"/>
      <c r="B1210" s="783"/>
      <c r="C1210" s="786"/>
      <c r="D1210" s="137" t="s">
        <v>1032</v>
      </c>
      <c r="E1210" s="148"/>
      <c r="F1210" s="79"/>
    </row>
    <row r="1211" spans="1:6" ht="14.4" customHeight="1" x14ac:dyDescent="0.3">
      <c r="A1211" s="780"/>
      <c r="B1211" s="783"/>
      <c r="C1211" s="789" t="s">
        <v>1040</v>
      </c>
      <c r="D1211" s="140" t="s">
        <v>1041</v>
      </c>
      <c r="E1211" s="148"/>
      <c r="F1211" s="79"/>
    </row>
    <row r="1212" spans="1:6" ht="14.4" customHeight="1" x14ac:dyDescent="0.3">
      <c r="A1212" s="780"/>
      <c r="B1212" s="783"/>
      <c r="C1212" s="789"/>
      <c r="D1212" s="84" t="s">
        <v>1033</v>
      </c>
      <c r="E1212" s="148" t="s">
        <v>29</v>
      </c>
      <c r="F1212" s="79"/>
    </row>
    <row r="1213" spans="1:6" ht="15" customHeight="1" thickBot="1" x14ac:dyDescent="0.35">
      <c r="A1213" s="780"/>
      <c r="B1213" s="783"/>
      <c r="C1213" s="790"/>
      <c r="D1213" s="136" t="s">
        <v>1034</v>
      </c>
      <c r="E1213" s="149"/>
      <c r="F1213" s="91"/>
    </row>
    <row r="1214" spans="1:6" ht="16.2" thickBot="1" x14ac:dyDescent="0.35">
      <c r="A1214" s="781"/>
      <c r="B1214" s="93" t="s">
        <v>203</v>
      </c>
      <c r="C1214" s="92"/>
      <c r="D1214" s="92"/>
      <c r="E1214" s="92"/>
      <c r="F1214" s="96">
        <f>SUM(F1199:F1213)</f>
        <v>0.3</v>
      </c>
    </row>
    <row r="1216" spans="1:6" ht="15" thickBot="1" x14ac:dyDescent="0.35"/>
    <row r="1217" spans="1:6" ht="16.2" thickBot="1" x14ac:dyDescent="0.35">
      <c r="A1217" s="98" t="s">
        <v>146</v>
      </c>
      <c r="B1217" s="776" t="s">
        <v>152</v>
      </c>
      <c r="C1217" s="777"/>
      <c r="D1217" s="777"/>
      <c r="E1217" s="777"/>
      <c r="F1217" s="144" t="s">
        <v>153</v>
      </c>
    </row>
    <row r="1218" spans="1:6" ht="15.6" x14ac:dyDescent="0.3">
      <c r="A1218" s="779" t="str">
        <f>'MAPA RIESGOS US'!F76</f>
        <v>Posibilidad de efecto dañoso sobre los recursos públicos  a causa de incumplimiento de terminos según la modalidad de contratacion antes, durante o posterior a la vigencia del contrato.</v>
      </c>
      <c r="B1218" s="782" t="str">
        <f>'MAPA RIESGOS US'!O76</f>
        <v>Realizar seguimiento al cumplimiento relacionados con la devolución al tesoro público de los rendimientos financieros generados por recursos de pagos anticipados y/o demás traslados de recursos públicos</v>
      </c>
      <c r="C1218" s="784" t="s">
        <v>154</v>
      </c>
      <c r="D1218" s="85" t="s">
        <v>156</v>
      </c>
      <c r="E1218" s="513"/>
      <c r="F1218" s="507" t="str">
        <f>IF(E1218="X",25%,"")</f>
        <v/>
      </c>
    </row>
    <row r="1219" spans="1:6" x14ac:dyDescent="0.3">
      <c r="A1219" s="780"/>
      <c r="B1219" s="783"/>
      <c r="C1219" s="785"/>
      <c r="D1219" s="84" t="s">
        <v>16</v>
      </c>
      <c r="E1219" s="148" t="s">
        <v>29</v>
      </c>
      <c r="F1219" s="503">
        <f>IF(E1219="X",15%,"")</f>
        <v>0.15</v>
      </c>
    </row>
    <row r="1220" spans="1:6" ht="16.2" thickBot="1" x14ac:dyDescent="0.35">
      <c r="A1220" s="780"/>
      <c r="B1220" s="783"/>
      <c r="C1220" s="786"/>
      <c r="D1220" s="137" t="s">
        <v>17</v>
      </c>
      <c r="E1220" s="514"/>
      <c r="F1220" s="508" t="str">
        <f>IF(E1220="X",105%,"")</f>
        <v/>
      </c>
    </row>
    <row r="1221" spans="1:6" ht="21" customHeight="1" x14ac:dyDescent="0.3">
      <c r="A1221" s="780"/>
      <c r="B1221" s="783"/>
      <c r="C1221" s="784" t="s">
        <v>155</v>
      </c>
      <c r="D1221" s="85" t="s">
        <v>1044</v>
      </c>
      <c r="E1221" s="515"/>
      <c r="F1221" s="507" t="str">
        <f>IF(E1221="X",25%,"")</f>
        <v/>
      </c>
    </row>
    <row r="1222" spans="1:6" ht="16.2" thickBot="1" x14ac:dyDescent="0.35">
      <c r="A1222" s="780"/>
      <c r="B1222" s="783"/>
      <c r="C1222" s="786"/>
      <c r="D1222" s="137" t="s">
        <v>10</v>
      </c>
      <c r="E1222" s="514" t="s">
        <v>29</v>
      </c>
      <c r="F1222" s="508">
        <f>IF(E1222="X",15%,"")</f>
        <v>0.15</v>
      </c>
    </row>
    <row r="1223" spans="1:6" ht="14.4" customHeight="1" x14ac:dyDescent="0.3">
      <c r="A1223" s="780"/>
      <c r="B1223" s="783"/>
      <c r="C1223" s="784" t="s">
        <v>19</v>
      </c>
      <c r="D1223" s="85" t="s">
        <v>1035</v>
      </c>
      <c r="E1223" s="512" t="s">
        <v>29</v>
      </c>
      <c r="F1223" s="510"/>
    </row>
    <row r="1224" spans="1:6" ht="14.4" customHeight="1" x14ac:dyDescent="0.3">
      <c r="A1224" s="780"/>
      <c r="B1224" s="783"/>
      <c r="C1224" s="785"/>
      <c r="D1224" s="84" t="s">
        <v>1038</v>
      </c>
      <c r="E1224" s="512"/>
      <c r="F1224" s="510"/>
    </row>
    <row r="1225" spans="1:6" ht="14.4" customHeight="1" thickBot="1" x14ac:dyDescent="0.35">
      <c r="A1225" s="780"/>
      <c r="B1225" s="783"/>
      <c r="C1225" s="787"/>
      <c r="D1225" s="89" t="s">
        <v>1036</v>
      </c>
      <c r="E1225" s="148"/>
      <c r="F1225" s="79"/>
    </row>
    <row r="1226" spans="1:6" ht="26.4" customHeight="1" x14ac:dyDescent="0.3">
      <c r="A1226" s="780"/>
      <c r="B1226" s="783"/>
      <c r="C1226" s="784" t="s">
        <v>22</v>
      </c>
      <c r="D1226" s="529" t="s">
        <v>1039</v>
      </c>
      <c r="E1226" s="148" t="s">
        <v>29</v>
      </c>
      <c r="F1226" s="79"/>
    </row>
    <row r="1227" spans="1:6" ht="14.4" customHeight="1" thickBot="1" x14ac:dyDescent="0.35">
      <c r="A1227" s="780"/>
      <c r="B1227" s="783"/>
      <c r="C1227" s="786"/>
      <c r="D1227" s="137" t="s">
        <v>1043</v>
      </c>
      <c r="E1227" s="148"/>
      <c r="F1227" s="79"/>
    </row>
    <row r="1228" spans="1:6" ht="14.4" customHeight="1" x14ac:dyDescent="0.3">
      <c r="A1228" s="780"/>
      <c r="B1228" s="783"/>
      <c r="C1228" s="788" t="s">
        <v>158</v>
      </c>
      <c r="D1228" s="140" t="s">
        <v>1031</v>
      </c>
      <c r="E1228" s="148"/>
      <c r="F1228" s="79"/>
    </row>
    <row r="1229" spans="1:6" ht="14.4" customHeight="1" thickBot="1" x14ac:dyDescent="0.35">
      <c r="A1229" s="780"/>
      <c r="B1229" s="783"/>
      <c r="C1229" s="786"/>
      <c r="D1229" s="137" t="s">
        <v>1032</v>
      </c>
      <c r="E1229" s="148"/>
      <c r="F1229" s="79"/>
    </row>
    <row r="1230" spans="1:6" ht="14.4" customHeight="1" x14ac:dyDescent="0.3">
      <c r="A1230" s="780"/>
      <c r="B1230" s="783"/>
      <c r="C1230" s="789" t="s">
        <v>1040</v>
      </c>
      <c r="D1230" s="140" t="s">
        <v>1041</v>
      </c>
      <c r="E1230" s="148"/>
      <c r="F1230" s="79"/>
    </row>
    <row r="1231" spans="1:6" ht="14.4" customHeight="1" x14ac:dyDescent="0.3">
      <c r="A1231" s="780"/>
      <c r="B1231" s="783"/>
      <c r="C1231" s="789"/>
      <c r="D1231" s="84" t="s">
        <v>1033</v>
      </c>
      <c r="E1231" s="148" t="s">
        <v>29</v>
      </c>
      <c r="F1231" s="79"/>
    </row>
    <row r="1232" spans="1:6" ht="15" customHeight="1" thickBot="1" x14ac:dyDescent="0.35">
      <c r="A1232" s="780"/>
      <c r="B1232" s="783"/>
      <c r="C1232" s="790"/>
      <c r="D1232" s="136" t="s">
        <v>1034</v>
      </c>
      <c r="E1232" s="149"/>
      <c r="F1232" s="91"/>
    </row>
    <row r="1233" spans="1:6" ht="16.2" thickBot="1" x14ac:dyDescent="0.35">
      <c r="A1233" s="781"/>
      <c r="B1233" s="93" t="s">
        <v>204</v>
      </c>
      <c r="C1233" s="92"/>
      <c r="D1233" s="92"/>
      <c r="E1233" s="92"/>
      <c r="F1233" s="96">
        <f>SUM(F1218:F1232)</f>
        <v>0.3</v>
      </c>
    </row>
    <row r="1236" spans="1:6" ht="15.6" x14ac:dyDescent="0.3">
      <c r="A1236" s="778" t="s">
        <v>414</v>
      </c>
      <c r="B1236" s="778"/>
      <c r="C1236" s="778"/>
      <c r="D1236" s="778"/>
      <c r="E1236" s="778"/>
      <c r="F1236" s="778"/>
    </row>
    <row r="1237" spans="1:6" ht="15" thickBot="1" x14ac:dyDescent="0.35"/>
    <row r="1238" spans="1:6" ht="16.2" thickBot="1" x14ac:dyDescent="0.35">
      <c r="A1238" s="98" t="s">
        <v>146</v>
      </c>
      <c r="B1238" s="776" t="s">
        <v>152</v>
      </c>
      <c r="C1238" s="777"/>
      <c r="D1238" s="777"/>
      <c r="E1238" s="777"/>
      <c r="F1238" s="144" t="s">
        <v>153</v>
      </c>
    </row>
    <row r="1239" spans="1:6" ht="15.6" x14ac:dyDescent="0.3">
      <c r="A1239" s="779" t="str">
        <f>'MAPA RIESGOS US'!F77</f>
        <v>Posibilidad de perdida reputacional y económica por procesos judiciales sin defensa técnica, en favor de los intereses de la Entidad; lo anterior debido a la designación de apoderado judicial sin idoneidad y experiencia.</v>
      </c>
      <c r="B1239" s="782" t="str">
        <f>'MAPA RIESGOS US'!O77</f>
        <v>Estudiar hojas de vida de apoderados judiciales de procesos a favor o en contra de la UNIDAD SOLIDARIA.</v>
      </c>
      <c r="C1239" s="784" t="s">
        <v>154</v>
      </c>
      <c r="D1239" s="85" t="s">
        <v>156</v>
      </c>
      <c r="E1239" s="513"/>
      <c r="F1239" s="507" t="str">
        <f>IF(E1239="X",25%,"")</f>
        <v/>
      </c>
    </row>
    <row r="1240" spans="1:6" x14ac:dyDescent="0.3">
      <c r="A1240" s="780"/>
      <c r="B1240" s="783"/>
      <c r="C1240" s="785"/>
      <c r="D1240" s="84" t="s">
        <v>16</v>
      </c>
      <c r="E1240" s="148" t="s">
        <v>29</v>
      </c>
      <c r="F1240" s="503">
        <f>IF(E1240="X",15%,"")</f>
        <v>0.15</v>
      </c>
    </row>
    <row r="1241" spans="1:6" ht="16.2" thickBot="1" x14ac:dyDescent="0.35">
      <c r="A1241" s="780"/>
      <c r="B1241" s="783"/>
      <c r="C1241" s="786"/>
      <c r="D1241" s="137" t="s">
        <v>17</v>
      </c>
      <c r="E1241" s="514"/>
      <c r="F1241" s="508" t="str">
        <f>IF(E1241="X",105%,"")</f>
        <v/>
      </c>
    </row>
    <row r="1242" spans="1:6" ht="18.600000000000001" customHeight="1" x14ac:dyDescent="0.3">
      <c r="A1242" s="780"/>
      <c r="B1242" s="783"/>
      <c r="C1242" s="784" t="s">
        <v>155</v>
      </c>
      <c r="D1242" s="85" t="s">
        <v>1044</v>
      </c>
      <c r="E1242" s="515"/>
      <c r="F1242" s="507" t="str">
        <f>IF(E1242="X",25%,"")</f>
        <v/>
      </c>
    </row>
    <row r="1243" spans="1:6" ht="16.2" thickBot="1" x14ac:dyDescent="0.35">
      <c r="A1243" s="780"/>
      <c r="B1243" s="783"/>
      <c r="C1243" s="786"/>
      <c r="D1243" s="137" t="s">
        <v>10</v>
      </c>
      <c r="E1243" s="514" t="s">
        <v>29</v>
      </c>
      <c r="F1243" s="508">
        <f>IF(E1243="X",15%,"")</f>
        <v>0.15</v>
      </c>
    </row>
    <row r="1244" spans="1:6" ht="14.4" customHeight="1" x14ac:dyDescent="0.3">
      <c r="A1244" s="780"/>
      <c r="B1244" s="783"/>
      <c r="C1244" s="784" t="s">
        <v>19</v>
      </c>
      <c r="D1244" s="85" t="s">
        <v>1035</v>
      </c>
      <c r="E1244" s="512" t="s">
        <v>29</v>
      </c>
      <c r="F1244" s="510"/>
    </row>
    <row r="1245" spans="1:6" ht="14.4" customHeight="1" x14ac:dyDescent="0.3">
      <c r="A1245" s="780"/>
      <c r="B1245" s="783"/>
      <c r="C1245" s="785"/>
      <c r="D1245" s="84" t="s">
        <v>1038</v>
      </c>
      <c r="E1245" s="512"/>
      <c r="F1245" s="510"/>
    </row>
    <row r="1246" spans="1:6" ht="14.4" customHeight="1" thickBot="1" x14ac:dyDescent="0.35">
      <c r="A1246" s="780"/>
      <c r="B1246" s="783"/>
      <c r="C1246" s="787"/>
      <c r="D1246" s="89" t="s">
        <v>1036</v>
      </c>
      <c r="E1246" s="148"/>
      <c r="F1246" s="79"/>
    </row>
    <row r="1247" spans="1:6" ht="30.6" customHeight="1" x14ac:dyDescent="0.3">
      <c r="A1247" s="780"/>
      <c r="B1247" s="783"/>
      <c r="C1247" s="784" t="s">
        <v>22</v>
      </c>
      <c r="D1247" s="529" t="s">
        <v>1039</v>
      </c>
      <c r="E1247" s="148" t="s">
        <v>29</v>
      </c>
      <c r="F1247" s="79"/>
    </row>
    <row r="1248" spans="1:6" ht="14.4" customHeight="1" thickBot="1" x14ac:dyDescent="0.35">
      <c r="A1248" s="780"/>
      <c r="B1248" s="783"/>
      <c r="C1248" s="786"/>
      <c r="D1248" s="137" t="s">
        <v>1043</v>
      </c>
      <c r="E1248" s="148"/>
      <c r="F1248" s="79"/>
    </row>
    <row r="1249" spans="1:6" ht="14.4" customHeight="1" x14ac:dyDescent="0.3">
      <c r="A1249" s="780"/>
      <c r="B1249" s="783"/>
      <c r="C1249" s="788" t="s">
        <v>158</v>
      </c>
      <c r="D1249" s="140" t="s">
        <v>1031</v>
      </c>
      <c r="E1249" s="148"/>
      <c r="F1249" s="79"/>
    </row>
    <row r="1250" spans="1:6" ht="14.4" customHeight="1" thickBot="1" x14ac:dyDescent="0.35">
      <c r="A1250" s="780"/>
      <c r="B1250" s="783"/>
      <c r="C1250" s="786"/>
      <c r="D1250" s="137" t="s">
        <v>1032</v>
      </c>
      <c r="E1250" s="148"/>
      <c r="F1250" s="79"/>
    </row>
    <row r="1251" spans="1:6" ht="14.4" customHeight="1" x14ac:dyDescent="0.3">
      <c r="A1251" s="780"/>
      <c r="B1251" s="783"/>
      <c r="C1251" s="789" t="s">
        <v>1040</v>
      </c>
      <c r="D1251" s="140" t="s">
        <v>1041</v>
      </c>
      <c r="E1251" s="148"/>
      <c r="F1251" s="79"/>
    </row>
    <row r="1252" spans="1:6" ht="14.4" customHeight="1" x14ac:dyDescent="0.3">
      <c r="A1252" s="780"/>
      <c r="B1252" s="783"/>
      <c r="C1252" s="789"/>
      <c r="D1252" s="84" t="s">
        <v>1033</v>
      </c>
      <c r="E1252" s="148" t="s">
        <v>29</v>
      </c>
      <c r="F1252" s="79"/>
    </row>
    <row r="1253" spans="1:6" ht="15" customHeight="1" thickBot="1" x14ac:dyDescent="0.35">
      <c r="A1253" s="780"/>
      <c r="B1253" s="783"/>
      <c r="C1253" s="790"/>
      <c r="D1253" s="136" t="s">
        <v>1034</v>
      </c>
      <c r="E1253" s="149"/>
      <c r="F1253" s="91"/>
    </row>
    <row r="1254" spans="1:6" ht="16.2" thickBot="1" x14ac:dyDescent="0.35">
      <c r="A1254" s="781"/>
      <c r="B1254" s="93" t="s">
        <v>159</v>
      </c>
      <c r="C1254" s="92"/>
      <c r="D1254" s="92"/>
      <c r="E1254" s="92"/>
      <c r="F1254" s="96">
        <f>SUM(F1239:F1253)</f>
        <v>0.3</v>
      </c>
    </row>
    <row r="1256" spans="1:6" ht="15" thickBot="1" x14ac:dyDescent="0.35"/>
    <row r="1257" spans="1:6" ht="16.2" thickBot="1" x14ac:dyDescent="0.35">
      <c r="A1257" s="98" t="s">
        <v>146</v>
      </c>
      <c r="B1257" s="776" t="s">
        <v>152</v>
      </c>
      <c r="C1257" s="777"/>
      <c r="D1257" s="777"/>
      <c r="E1257" s="777"/>
      <c r="F1257" s="144" t="s">
        <v>153</v>
      </c>
    </row>
    <row r="1258" spans="1:6" ht="15.6" x14ac:dyDescent="0.3">
      <c r="A1258" s="779" t="str">
        <f>'MAPA RIESGOS US'!F78</f>
        <v>Posibilidad de perdida reputacional y económica por procesos sin defensa judicial oportuna,  Debido a  procesos sin designación de apoderado judicial y sin seguimiento oportuno</v>
      </c>
      <c r="B1258" s="782" t="str">
        <f>'MAPA RIESGOS US'!O78</f>
        <v xml:space="preserve">Designar oportuna y adecuadamente los apoderados judiciales y garantizar la revisión oportuna de los procesos </v>
      </c>
      <c r="C1258" s="784" t="s">
        <v>154</v>
      </c>
      <c r="D1258" s="85" t="s">
        <v>156</v>
      </c>
      <c r="E1258" s="513"/>
      <c r="F1258" s="507" t="str">
        <f>IF(E1258="X",25%,"")</f>
        <v/>
      </c>
    </row>
    <row r="1259" spans="1:6" x14ac:dyDescent="0.3">
      <c r="A1259" s="780"/>
      <c r="B1259" s="783"/>
      <c r="C1259" s="785"/>
      <c r="D1259" s="84" t="s">
        <v>16</v>
      </c>
      <c r="E1259" s="148" t="s">
        <v>29</v>
      </c>
      <c r="F1259" s="503">
        <f>IF(E1259="X",15%,"")</f>
        <v>0.15</v>
      </c>
    </row>
    <row r="1260" spans="1:6" ht="16.2" thickBot="1" x14ac:dyDescent="0.35">
      <c r="A1260" s="780"/>
      <c r="B1260" s="783"/>
      <c r="C1260" s="786"/>
      <c r="D1260" s="137" t="s">
        <v>17</v>
      </c>
      <c r="E1260" s="514"/>
      <c r="F1260" s="508" t="str">
        <f>IF(E1260="X",105%,"")</f>
        <v/>
      </c>
    </row>
    <row r="1261" spans="1:6" ht="24" customHeight="1" x14ac:dyDescent="0.3">
      <c r="A1261" s="780"/>
      <c r="B1261" s="783"/>
      <c r="C1261" s="784" t="s">
        <v>155</v>
      </c>
      <c r="D1261" s="85" t="s">
        <v>1044</v>
      </c>
      <c r="E1261" s="512"/>
      <c r="F1261" s="506" t="str">
        <f>IF(E1261="X",25%,"")</f>
        <v/>
      </c>
    </row>
    <row r="1262" spans="1:6" ht="16.2" thickBot="1" x14ac:dyDescent="0.35">
      <c r="A1262" s="780"/>
      <c r="B1262" s="783"/>
      <c r="C1262" s="786"/>
      <c r="D1262" s="137" t="s">
        <v>10</v>
      </c>
      <c r="E1262" s="514" t="s">
        <v>29</v>
      </c>
      <c r="F1262" s="508">
        <f>IF(E1262="X",15%,"")</f>
        <v>0.15</v>
      </c>
    </row>
    <row r="1263" spans="1:6" ht="14.4" customHeight="1" x14ac:dyDescent="0.3">
      <c r="A1263" s="780"/>
      <c r="B1263" s="783"/>
      <c r="C1263" s="784" t="s">
        <v>19</v>
      </c>
      <c r="D1263" s="85" t="s">
        <v>1035</v>
      </c>
      <c r="E1263" s="512" t="s">
        <v>29</v>
      </c>
      <c r="F1263" s="510"/>
    </row>
    <row r="1264" spans="1:6" ht="14.4" customHeight="1" x14ac:dyDescent="0.3">
      <c r="A1264" s="780"/>
      <c r="B1264" s="783"/>
      <c r="C1264" s="785"/>
      <c r="D1264" s="84" t="s">
        <v>1038</v>
      </c>
      <c r="E1264" s="512"/>
      <c r="F1264" s="510"/>
    </row>
    <row r="1265" spans="1:6" ht="14.4" customHeight="1" thickBot="1" x14ac:dyDescent="0.35">
      <c r="A1265" s="780"/>
      <c r="B1265" s="783"/>
      <c r="C1265" s="787"/>
      <c r="D1265" s="89" t="s">
        <v>1036</v>
      </c>
      <c r="E1265" s="148"/>
      <c r="F1265" s="79"/>
    </row>
    <row r="1266" spans="1:6" ht="27" customHeight="1" x14ac:dyDescent="0.3">
      <c r="A1266" s="780"/>
      <c r="B1266" s="783"/>
      <c r="C1266" s="784" t="s">
        <v>22</v>
      </c>
      <c r="D1266" s="529" t="s">
        <v>1039</v>
      </c>
      <c r="E1266" s="148" t="s">
        <v>29</v>
      </c>
      <c r="F1266" s="79"/>
    </row>
    <row r="1267" spans="1:6" ht="14.4" customHeight="1" thickBot="1" x14ac:dyDescent="0.35">
      <c r="A1267" s="780"/>
      <c r="B1267" s="783"/>
      <c r="C1267" s="786"/>
      <c r="D1267" s="137" t="s">
        <v>1043</v>
      </c>
      <c r="E1267" s="148"/>
      <c r="F1267" s="79"/>
    </row>
    <row r="1268" spans="1:6" ht="14.4" customHeight="1" x14ac:dyDescent="0.3">
      <c r="A1268" s="780"/>
      <c r="B1268" s="783"/>
      <c r="C1268" s="788" t="s">
        <v>158</v>
      </c>
      <c r="D1268" s="140" t="s">
        <v>1031</v>
      </c>
      <c r="E1268" s="148"/>
      <c r="F1268" s="79"/>
    </row>
    <row r="1269" spans="1:6" ht="14.4" customHeight="1" thickBot="1" x14ac:dyDescent="0.35">
      <c r="A1269" s="780"/>
      <c r="B1269" s="783"/>
      <c r="C1269" s="786"/>
      <c r="D1269" s="137" t="s">
        <v>1032</v>
      </c>
      <c r="E1269" s="148"/>
      <c r="F1269" s="79"/>
    </row>
    <row r="1270" spans="1:6" ht="14.4" customHeight="1" x14ac:dyDescent="0.3">
      <c r="A1270" s="780"/>
      <c r="B1270" s="783"/>
      <c r="C1270" s="789" t="s">
        <v>1040</v>
      </c>
      <c r="D1270" s="140" t="s">
        <v>1041</v>
      </c>
      <c r="E1270" s="148"/>
      <c r="F1270" s="79"/>
    </row>
    <row r="1271" spans="1:6" ht="14.4" customHeight="1" x14ac:dyDescent="0.3">
      <c r="A1271" s="780"/>
      <c r="B1271" s="783"/>
      <c r="C1271" s="789"/>
      <c r="D1271" s="84" t="s">
        <v>1033</v>
      </c>
      <c r="E1271" s="148" t="s">
        <v>29</v>
      </c>
      <c r="F1271" s="79"/>
    </row>
    <row r="1272" spans="1:6" ht="15" customHeight="1" thickBot="1" x14ac:dyDescent="0.35">
      <c r="A1272" s="780"/>
      <c r="B1272" s="783"/>
      <c r="C1272" s="790"/>
      <c r="D1272" s="136" t="s">
        <v>1034</v>
      </c>
      <c r="E1272" s="149"/>
      <c r="F1272" s="91"/>
    </row>
    <row r="1273" spans="1:6" ht="16.2" thickBot="1" x14ac:dyDescent="0.35">
      <c r="A1273" s="781"/>
      <c r="B1273" s="93" t="s">
        <v>201</v>
      </c>
      <c r="C1273" s="92"/>
      <c r="D1273" s="92"/>
      <c r="E1273" s="92"/>
      <c r="F1273" s="96">
        <f>SUM(F1258:F1272)</f>
        <v>0.3</v>
      </c>
    </row>
    <row r="1275" spans="1:6" ht="15" thickBot="1" x14ac:dyDescent="0.35"/>
    <row r="1276" spans="1:6" ht="16.2" thickBot="1" x14ac:dyDescent="0.35">
      <c r="A1276" s="98" t="s">
        <v>146</v>
      </c>
      <c r="B1276" s="776" t="s">
        <v>152</v>
      </c>
      <c r="C1276" s="777"/>
      <c r="D1276" s="777"/>
      <c r="E1276" s="777"/>
      <c r="F1276" s="144" t="s">
        <v>153</v>
      </c>
    </row>
    <row r="1277" spans="1:6" ht="15.6" x14ac:dyDescent="0.3">
      <c r="A1277" s="779" t="str">
        <f>'MAPA RIESGOS US'!F79</f>
        <v>Posibilidad de perdida reputacional y económica por Respuesta a PQRDSF sin el lleno de los requisitos legales.  Debido a  Respuestas a las PQRDSF fuera de los términos establecidos, Respuestas a las PQRDSF no congruentes con lo solicitado,  y PQRDSF sin traslado oportuno.</v>
      </c>
      <c r="B1277" s="782" t="str">
        <f>'MAPA RIESGOS US'!O79</f>
        <v>Revisión oportuna de las PQRDSF presentadas con respuestas dentro de los términos de Ley</v>
      </c>
      <c r="C1277" s="784" t="s">
        <v>154</v>
      </c>
      <c r="D1277" s="85" t="s">
        <v>156</v>
      </c>
      <c r="E1277" s="513"/>
      <c r="F1277" s="507" t="str">
        <f>IF(E1277="X",25%,"")</f>
        <v/>
      </c>
    </row>
    <row r="1278" spans="1:6" x14ac:dyDescent="0.3">
      <c r="A1278" s="780"/>
      <c r="B1278" s="783"/>
      <c r="C1278" s="785"/>
      <c r="D1278" s="84" t="s">
        <v>16</v>
      </c>
      <c r="E1278" s="148" t="s">
        <v>29</v>
      </c>
      <c r="F1278" s="503">
        <f>IF(E1278="X",15%,"")</f>
        <v>0.15</v>
      </c>
    </row>
    <row r="1279" spans="1:6" ht="16.2" thickBot="1" x14ac:dyDescent="0.35">
      <c r="A1279" s="780"/>
      <c r="B1279" s="783"/>
      <c r="C1279" s="786"/>
      <c r="D1279" s="137" t="s">
        <v>17</v>
      </c>
      <c r="E1279" s="514"/>
      <c r="F1279" s="508" t="str">
        <f>IF(E1279="X",105%,"")</f>
        <v/>
      </c>
    </row>
    <row r="1280" spans="1:6" ht="24.6" customHeight="1" x14ac:dyDescent="0.3">
      <c r="A1280" s="780"/>
      <c r="B1280" s="783"/>
      <c r="C1280" s="784" t="s">
        <v>155</v>
      </c>
      <c r="D1280" s="85" t="s">
        <v>1044</v>
      </c>
      <c r="E1280" s="515"/>
      <c r="F1280" s="507" t="str">
        <f>IF(E1280="X",25%,"")</f>
        <v/>
      </c>
    </row>
    <row r="1281" spans="1:6" ht="16.2" thickBot="1" x14ac:dyDescent="0.35">
      <c r="A1281" s="780"/>
      <c r="B1281" s="783"/>
      <c r="C1281" s="786"/>
      <c r="D1281" s="137" t="s">
        <v>10</v>
      </c>
      <c r="E1281" s="514" t="s">
        <v>29</v>
      </c>
      <c r="F1281" s="508">
        <f>IF(E1281="X",15%,"")</f>
        <v>0.15</v>
      </c>
    </row>
    <row r="1282" spans="1:6" ht="14.4" customHeight="1" x14ac:dyDescent="0.3">
      <c r="A1282" s="780"/>
      <c r="B1282" s="783"/>
      <c r="C1282" s="784" t="s">
        <v>19</v>
      </c>
      <c r="D1282" s="85" t="s">
        <v>1035</v>
      </c>
      <c r="E1282" s="512" t="s">
        <v>29</v>
      </c>
      <c r="F1282" s="510"/>
    </row>
    <row r="1283" spans="1:6" ht="14.4" customHeight="1" x14ac:dyDescent="0.3">
      <c r="A1283" s="780"/>
      <c r="B1283" s="783"/>
      <c r="C1283" s="785"/>
      <c r="D1283" s="84" t="s">
        <v>1038</v>
      </c>
      <c r="E1283" s="512"/>
      <c r="F1283" s="510"/>
    </row>
    <row r="1284" spans="1:6" ht="14.4" customHeight="1" thickBot="1" x14ac:dyDescent="0.35">
      <c r="A1284" s="780"/>
      <c r="B1284" s="783"/>
      <c r="C1284" s="787"/>
      <c r="D1284" s="89" t="s">
        <v>1036</v>
      </c>
      <c r="E1284" s="148"/>
      <c r="F1284" s="79"/>
    </row>
    <row r="1285" spans="1:6" ht="27" customHeight="1" x14ac:dyDescent="0.3">
      <c r="A1285" s="780"/>
      <c r="B1285" s="783"/>
      <c r="C1285" s="784" t="s">
        <v>22</v>
      </c>
      <c r="D1285" s="529" t="s">
        <v>1039</v>
      </c>
      <c r="E1285" s="148" t="s">
        <v>29</v>
      </c>
      <c r="F1285" s="79"/>
    </row>
    <row r="1286" spans="1:6" ht="14.4" customHeight="1" thickBot="1" x14ac:dyDescent="0.35">
      <c r="A1286" s="780"/>
      <c r="B1286" s="783"/>
      <c r="C1286" s="786"/>
      <c r="D1286" s="137" t="s">
        <v>1043</v>
      </c>
      <c r="E1286" s="148"/>
      <c r="F1286" s="79"/>
    </row>
    <row r="1287" spans="1:6" ht="14.4" customHeight="1" x14ac:dyDescent="0.3">
      <c r="A1287" s="780"/>
      <c r="B1287" s="783"/>
      <c r="C1287" s="788" t="s">
        <v>158</v>
      </c>
      <c r="D1287" s="140" t="s">
        <v>1031</v>
      </c>
      <c r="E1287" s="148"/>
      <c r="F1287" s="79"/>
    </row>
    <row r="1288" spans="1:6" ht="14.4" customHeight="1" thickBot="1" x14ac:dyDescent="0.35">
      <c r="A1288" s="780"/>
      <c r="B1288" s="783"/>
      <c r="C1288" s="786"/>
      <c r="D1288" s="137" t="s">
        <v>1032</v>
      </c>
      <c r="E1288" s="148"/>
      <c r="F1288" s="79"/>
    </row>
    <row r="1289" spans="1:6" ht="14.4" customHeight="1" x14ac:dyDescent="0.3">
      <c r="A1289" s="780"/>
      <c r="B1289" s="783"/>
      <c r="C1289" s="789" t="s">
        <v>1040</v>
      </c>
      <c r="D1289" s="140" t="s">
        <v>1041</v>
      </c>
      <c r="E1289" s="148"/>
      <c r="F1289" s="79"/>
    </row>
    <row r="1290" spans="1:6" ht="14.4" customHeight="1" x14ac:dyDescent="0.3">
      <c r="A1290" s="780"/>
      <c r="B1290" s="783"/>
      <c r="C1290" s="789"/>
      <c r="D1290" s="84" t="s">
        <v>1033</v>
      </c>
      <c r="E1290" s="148" t="s">
        <v>29</v>
      </c>
      <c r="F1290" s="79"/>
    </row>
    <row r="1291" spans="1:6" ht="15" customHeight="1" thickBot="1" x14ac:dyDescent="0.35">
      <c r="A1291" s="780"/>
      <c r="B1291" s="783"/>
      <c r="C1291" s="790"/>
      <c r="D1291" s="136" t="s">
        <v>1034</v>
      </c>
      <c r="E1291" s="149"/>
      <c r="F1291" s="91"/>
    </row>
    <row r="1292" spans="1:6" ht="16.2" thickBot="1" x14ac:dyDescent="0.35">
      <c r="A1292" s="781"/>
      <c r="B1292" s="93" t="s">
        <v>202</v>
      </c>
      <c r="C1292" s="92"/>
      <c r="D1292" s="92"/>
      <c r="E1292" s="92"/>
      <c r="F1292" s="96">
        <f>SUM(F1277:F1291)</f>
        <v>0.3</v>
      </c>
    </row>
    <row r="1294" spans="1:6" ht="15" thickBot="1" x14ac:dyDescent="0.35"/>
    <row r="1295" spans="1:6" ht="16.2" thickBot="1" x14ac:dyDescent="0.35">
      <c r="A1295" s="98" t="s">
        <v>146</v>
      </c>
      <c r="B1295" s="776" t="s">
        <v>152</v>
      </c>
      <c r="C1295" s="777"/>
      <c r="D1295" s="777"/>
      <c r="E1295" s="777"/>
      <c r="F1295" s="144" t="s">
        <v>153</v>
      </c>
    </row>
    <row r="1296" spans="1:6" ht="15.6" x14ac:dyDescent="0.3">
      <c r="A1296" s="779" t="str">
        <f>'MAPA RIESGOS US'!F80</f>
        <v>Posibilidad de perdida reputacional, debido a vínculos de parentesco, consanguíneo, civil, o legal entre un apoderado judicial y la parte demandante o demandada en acciones que insidan directamente en su configuración.</v>
      </c>
      <c r="B1296" s="782" t="str">
        <f>'MAPA RIESGOS US'!O80</f>
        <v>Asignación apoderados judiciales con verificación por proceso, del régimen de inhabilidades e incompatibilidades y conflicto de interés</v>
      </c>
      <c r="C1296" s="784" t="s">
        <v>154</v>
      </c>
      <c r="D1296" s="85" t="s">
        <v>156</v>
      </c>
      <c r="E1296" s="513"/>
      <c r="F1296" s="507" t="str">
        <f>IF(E1296="X",25%,"")</f>
        <v/>
      </c>
    </row>
    <row r="1297" spans="1:6" x14ac:dyDescent="0.3">
      <c r="A1297" s="780"/>
      <c r="B1297" s="783"/>
      <c r="C1297" s="785"/>
      <c r="D1297" s="84" t="s">
        <v>16</v>
      </c>
      <c r="E1297" s="148" t="s">
        <v>29</v>
      </c>
      <c r="F1297" s="503">
        <f>IF(E1297="X",15%,"")</f>
        <v>0.15</v>
      </c>
    </row>
    <row r="1298" spans="1:6" ht="16.2" thickBot="1" x14ac:dyDescent="0.35">
      <c r="A1298" s="780"/>
      <c r="B1298" s="783"/>
      <c r="C1298" s="786"/>
      <c r="D1298" s="137" t="s">
        <v>17</v>
      </c>
      <c r="E1298" s="514"/>
      <c r="F1298" s="508" t="str">
        <f>IF(E1298="X",105%,"")</f>
        <v/>
      </c>
    </row>
    <row r="1299" spans="1:6" ht="19.2" customHeight="1" x14ac:dyDescent="0.3">
      <c r="A1299" s="780"/>
      <c r="B1299" s="783"/>
      <c r="C1299" s="784" t="s">
        <v>155</v>
      </c>
      <c r="D1299" s="85" t="s">
        <v>1044</v>
      </c>
      <c r="E1299" s="515"/>
      <c r="F1299" s="507" t="str">
        <f>IF(E1299="X",25%,"")</f>
        <v/>
      </c>
    </row>
    <row r="1300" spans="1:6" ht="16.2" thickBot="1" x14ac:dyDescent="0.35">
      <c r="A1300" s="780"/>
      <c r="B1300" s="783"/>
      <c r="C1300" s="786"/>
      <c r="D1300" s="137" t="s">
        <v>10</v>
      </c>
      <c r="E1300" s="514" t="s">
        <v>29</v>
      </c>
      <c r="F1300" s="508">
        <f>IF(E1300="X",15%,"")</f>
        <v>0.15</v>
      </c>
    </row>
    <row r="1301" spans="1:6" ht="14.4" customHeight="1" x14ac:dyDescent="0.3">
      <c r="A1301" s="780"/>
      <c r="B1301" s="783"/>
      <c r="C1301" s="784" t="s">
        <v>19</v>
      </c>
      <c r="D1301" s="85" t="s">
        <v>1035</v>
      </c>
      <c r="E1301" s="512" t="s">
        <v>29</v>
      </c>
      <c r="F1301" s="510"/>
    </row>
    <row r="1302" spans="1:6" ht="14.4" customHeight="1" x14ac:dyDescent="0.3">
      <c r="A1302" s="780"/>
      <c r="B1302" s="783"/>
      <c r="C1302" s="785"/>
      <c r="D1302" s="84" t="s">
        <v>1038</v>
      </c>
      <c r="E1302" s="512"/>
      <c r="F1302" s="510"/>
    </row>
    <row r="1303" spans="1:6" ht="14.4" customHeight="1" thickBot="1" x14ac:dyDescent="0.35">
      <c r="A1303" s="780"/>
      <c r="B1303" s="783"/>
      <c r="C1303" s="787"/>
      <c r="D1303" s="89" t="s">
        <v>1036</v>
      </c>
      <c r="E1303" s="148"/>
      <c r="F1303" s="79"/>
    </row>
    <row r="1304" spans="1:6" ht="27.6" customHeight="1" x14ac:dyDescent="0.3">
      <c r="A1304" s="780"/>
      <c r="B1304" s="783"/>
      <c r="C1304" s="784" t="s">
        <v>22</v>
      </c>
      <c r="D1304" s="529" t="s">
        <v>1039</v>
      </c>
      <c r="E1304" s="148" t="s">
        <v>29</v>
      </c>
      <c r="F1304" s="79"/>
    </row>
    <row r="1305" spans="1:6" ht="14.4" customHeight="1" thickBot="1" x14ac:dyDescent="0.35">
      <c r="A1305" s="780"/>
      <c r="B1305" s="783"/>
      <c r="C1305" s="786"/>
      <c r="D1305" s="137" t="s">
        <v>1043</v>
      </c>
      <c r="E1305" s="148"/>
      <c r="F1305" s="79"/>
    </row>
    <row r="1306" spans="1:6" ht="14.4" customHeight="1" x14ac:dyDescent="0.3">
      <c r="A1306" s="780"/>
      <c r="B1306" s="783"/>
      <c r="C1306" s="788" t="s">
        <v>158</v>
      </c>
      <c r="D1306" s="140" t="s">
        <v>1031</v>
      </c>
      <c r="E1306" s="148"/>
      <c r="F1306" s="79"/>
    </row>
    <row r="1307" spans="1:6" ht="14.4" customHeight="1" thickBot="1" x14ac:dyDescent="0.35">
      <c r="A1307" s="780"/>
      <c r="B1307" s="783"/>
      <c r="C1307" s="786"/>
      <c r="D1307" s="137" t="s">
        <v>1032</v>
      </c>
      <c r="E1307" s="148"/>
      <c r="F1307" s="79"/>
    </row>
    <row r="1308" spans="1:6" ht="14.4" customHeight="1" x14ac:dyDescent="0.3">
      <c r="A1308" s="780"/>
      <c r="B1308" s="783"/>
      <c r="C1308" s="789" t="s">
        <v>1040</v>
      </c>
      <c r="D1308" s="140" t="s">
        <v>1041</v>
      </c>
      <c r="E1308" s="148"/>
      <c r="F1308" s="79"/>
    </row>
    <row r="1309" spans="1:6" ht="14.4" customHeight="1" x14ac:dyDescent="0.3">
      <c r="A1309" s="780"/>
      <c r="B1309" s="783"/>
      <c r="C1309" s="789"/>
      <c r="D1309" s="84" t="s">
        <v>1033</v>
      </c>
      <c r="E1309" s="148" t="s">
        <v>29</v>
      </c>
      <c r="F1309" s="79"/>
    </row>
    <row r="1310" spans="1:6" ht="15" customHeight="1" thickBot="1" x14ac:dyDescent="0.35">
      <c r="A1310" s="780"/>
      <c r="B1310" s="783"/>
      <c r="C1310" s="790"/>
      <c r="D1310" s="136" t="s">
        <v>1034</v>
      </c>
      <c r="E1310" s="149"/>
      <c r="F1310" s="91"/>
    </row>
    <row r="1311" spans="1:6" ht="16.2" thickBot="1" x14ac:dyDescent="0.35">
      <c r="A1311" s="781"/>
      <c r="B1311" s="93" t="s">
        <v>203</v>
      </c>
      <c r="C1311" s="92"/>
      <c r="D1311" s="92"/>
      <c r="E1311" s="92"/>
      <c r="F1311" s="96">
        <f>SUM(F1296:F1310)</f>
        <v>0.3</v>
      </c>
    </row>
    <row r="1314" spans="1:6" ht="15.6" x14ac:dyDescent="0.3">
      <c r="A1314" s="778" t="s">
        <v>415</v>
      </c>
      <c r="B1314" s="778"/>
      <c r="C1314" s="778"/>
      <c r="D1314" s="778"/>
      <c r="E1314" s="778"/>
      <c r="F1314" s="778"/>
    </row>
    <row r="1315" spans="1:6" ht="15" thickBot="1" x14ac:dyDescent="0.35"/>
    <row r="1316" spans="1:6" ht="16.2" thickBot="1" x14ac:dyDescent="0.35">
      <c r="A1316" s="98" t="s">
        <v>146</v>
      </c>
      <c r="B1316" s="776" t="s">
        <v>152</v>
      </c>
      <c r="C1316" s="777"/>
      <c r="D1316" s="777"/>
      <c r="E1316" s="777"/>
      <c r="F1316" s="144" t="s">
        <v>153</v>
      </c>
    </row>
    <row r="1317" spans="1:6" ht="15.6" x14ac:dyDescent="0.3">
      <c r="A1317" s="779" t="str">
        <f>'MAPA RIESGOS US'!F81</f>
        <v>Posibilidad de perdida reputacional y económica por presencia de un producto o servicio no conforme,  en la producción o prestación de servicios al sector solidario, debido que no se tuvo en cuenta los criterios establecidos para determinar el producto o servicio no conforme y/o al incumplimiento de característica o productos acordados, u otro que se definió en las condiciones y términos establecidos contractualmente.</v>
      </c>
      <c r="B1317" s="782" t="str">
        <f>'MAPA RIESGOS US'!O81</f>
        <v>El líder responsable del proceso respectivo donde se presta el servicio o producto verificará el cumplimiento de las característica y criterios establecidos para la conformidad de los productos o servicios de la Unidad.</v>
      </c>
      <c r="C1317" s="784" t="s">
        <v>154</v>
      </c>
      <c r="D1317" s="85" t="s">
        <v>156</v>
      </c>
      <c r="E1317" s="513"/>
      <c r="F1317" s="507" t="str">
        <f>IF(E1317="X",25%,"")</f>
        <v/>
      </c>
    </row>
    <row r="1318" spans="1:6" x14ac:dyDescent="0.3">
      <c r="A1318" s="780"/>
      <c r="B1318" s="783"/>
      <c r="C1318" s="785"/>
      <c r="D1318" s="84" t="s">
        <v>16</v>
      </c>
      <c r="E1318" s="148" t="s">
        <v>29</v>
      </c>
      <c r="F1318" s="503">
        <f>IF(E1318="X",15%,"")</f>
        <v>0.15</v>
      </c>
    </row>
    <row r="1319" spans="1:6" ht="16.2" thickBot="1" x14ac:dyDescent="0.35">
      <c r="A1319" s="780"/>
      <c r="B1319" s="783"/>
      <c r="C1319" s="786"/>
      <c r="D1319" s="137" t="s">
        <v>17</v>
      </c>
      <c r="E1319" s="514"/>
      <c r="F1319" s="508" t="str">
        <f>IF(E1319="X",105%,"")</f>
        <v/>
      </c>
    </row>
    <row r="1320" spans="1:6" ht="15.6" customHeight="1" x14ac:dyDescent="0.3">
      <c r="A1320" s="780"/>
      <c r="B1320" s="783"/>
      <c r="C1320" s="784" t="s">
        <v>155</v>
      </c>
      <c r="D1320" s="85" t="s">
        <v>1044</v>
      </c>
      <c r="E1320" s="515"/>
      <c r="F1320" s="507" t="str">
        <f>IF(E1320="X",25%,"")</f>
        <v/>
      </c>
    </row>
    <row r="1321" spans="1:6" ht="16.2" thickBot="1" x14ac:dyDescent="0.35">
      <c r="A1321" s="780"/>
      <c r="B1321" s="783"/>
      <c r="C1321" s="786"/>
      <c r="D1321" s="137" t="s">
        <v>10</v>
      </c>
      <c r="E1321" s="514" t="s">
        <v>29</v>
      </c>
      <c r="F1321" s="508">
        <f>IF(E1321="X",15%,"")</f>
        <v>0.15</v>
      </c>
    </row>
    <row r="1322" spans="1:6" ht="14.4" customHeight="1" x14ac:dyDescent="0.3">
      <c r="A1322" s="780"/>
      <c r="B1322" s="783"/>
      <c r="C1322" s="784" t="s">
        <v>19</v>
      </c>
      <c r="D1322" s="85" t="s">
        <v>1035</v>
      </c>
      <c r="E1322" s="512" t="s">
        <v>29</v>
      </c>
      <c r="F1322" s="510"/>
    </row>
    <row r="1323" spans="1:6" ht="14.4" customHeight="1" x14ac:dyDescent="0.3">
      <c r="A1323" s="780"/>
      <c r="B1323" s="783"/>
      <c r="C1323" s="785"/>
      <c r="D1323" s="84" t="s">
        <v>1038</v>
      </c>
      <c r="E1323" s="512"/>
      <c r="F1323" s="510"/>
    </row>
    <row r="1324" spans="1:6" ht="14.4" customHeight="1" thickBot="1" x14ac:dyDescent="0.35">
      <c r="A1324" s="780"/>
      <c r="B1324" s="783"/>
      <c r="C1324" s="787"/>
      <c r="D1324" s="89" t="s">
        <v>1036</v>
      </c>
      <c r="E1324" s="148"/>
      <c r="F1324" s="79"/>
    </row>
    <row r="1325" spans="1:6" ht="25.2" customHeight="1" x14ac:dyDescent="0.3">
      <c r="A1325" s="780"/>
      <c r="B1325" s="783"/>
      <c r="C1325" s="784" t="s">
        <v>22</v>
      </c>
      <c r="D1325" s="529" t="s">
        <v>1039</v>
      </c>
      <c r="E1325" s="148" t="s">
        <v>29</v>
      </c>
      <c r="F1325" s="79"/>
    </row>
    <row r="1326" spans="1:6" ht="14.4" customHeight="1" thickBot="1" x14ac:dyDescent="0.35">
      <c r="A1326" s="780"/>
      <c r="B1326" s="783"/>
      <c r="C1326" s="786"/>
      <c r="D1326" s="137" t="s">
        <v>1043</v>
      </c>
      <c r="E1326" s="148"/>
      <c r="F1326" s="79"/>
    </row>
    <row r="1327" spans="1:6" ht="14.4" customHeight="1" x14ac:dyDescent="0.3">
      <c r="A1327" s="780"/>
      <c r="B1327" s="783"/>
      <c r="C1327" s="788" t="s">
        <v>158</v>
      </c>
      <c r="D1327" s="140" t="s">
        <v>1031</v>
      </c>
      <c r="E1327" s="148"/>
      <c r="F1327" s="79"/>
    </row>
    <row r="1328" spans="1:6" ht="14.4" customHeight="1" thickBot="1" x14ac:dyDescent="0.35">
      <c r="A1328" s="780"/>
      <c r="B1328" s="783"/>
      <c r="C1328" s="786"/>
      <c r="D1328" s="137" t="s">
        <v>1032</v>
      </c>
      <c r="E1328" s="148"/>
      <c r="F1328" s="79"/>
    </row>
    <row r="1329" spans="1:6" ht="14.4" customHeight="1" x14ac:dyDescent="0.3">
      <c r="A1329" s="780"/>
      <c r="B1329" s="783"/>
      <c r="C1329" s="789" t="s">
        <v>1040</v>
      </c>
      <c r="D1329" s="140" t="s">
        <v>1041</v>
      </c>
      <c r="E1329" s="148"/>
      <c r="F1329" s="79"/>
    </row>
    <row r="1330" spans="1:6" ht="14.4" customHeight="1" x14ac:dyDescent="0.3">
      <c r="A1330" s="780"/>
      <c r="B1330" s="783"/>
      <c r="C1330" s="789"/>
      <c r="D1330" s="84" t="s">
        <v>1033</v>
      </c>
      <c r="E1330" s="148" t="s">
        <v>29</v>
      </c>
      <c r="F1330" s="79"/>
    </row>
    <row r="1331" spans="1:6" ht="15" customHeight="1" thickBot="1" x14ac:dyDescent="0.35">
      <c r="A1331" s="780"/>
      <c r="B1331" s="783"/>
      <c r="C1331" s="790"/>
      <c r="D1331" s="136" t="s">
        <v>1034</v>
      </c>
      <c r="E1331" s="149"/>
      <c r="F1331" s="91"/>
    </row>
    <row r="1332" spans="1:6" ht="16.2" thickBot="1" x14ac:dyDescent="0.35">
      <c r="A1332" s="781"/>
      <c r="B1332" s="93" t="s">
        <v>1011</v>
      </c>
      <c r="C1332" s="92"/>
      <c r="D1332" s="92"/>
      <c r="E1332" s="92"/>
      <c r="F1332" s="96">
        <f>SUM(F1317:F1331)</f>
        <v>0.3</v>
      </c>
    </row>
    <row r="1334" spans="1:6" ht="15" thickBot="1" x14ac:dyDescent="0.35"/>
    <row r="1335" spans="1:6" ht="16.2" thickBot="1" x14ac:dyDescent="0.35">
      <c r="A1335" s="98" t="s">
        <v>146</v>
      </c>
      <c r="B1335" s="776" t="s">
        <v>152</v>
      </c>
      <c r="C1335" s="777"/>
      <c r="D1335" s="777"/>
      <c r="E1335" s="777"/>
      <c r="F1335" s="144" t="s">
        <v>153</v>
      </c>
    </row>
    <row r="1336" spans="1:6" ht="15.6" x14ac:dyDescent="0.3">
      <c r="A1336" s="779" t="str">
        <f>'MAPA RIESGOS US'!F81</f>
        <v>Posibilidad de perdida reputacional y económica por presencia de un producto o servicio no conforme,  en la producción o prestación de servicios al sector solidario, debido que no se tuvo en cuenta los criterios establecidos para determinar el producto o servicio no conforme y/o al incumplimiento de característica o productos acordados, u otro que se definió en las condiciones y términos establecidos contractualmente.</v>
      </c>
      <c r="B1336" s="782" t="str">
        <f>'MAPA RIESGOS US'!O82</f>
        <v>El director técnico del área donde se lleva a cabo la prestación del producto o servicio respectivo, validará el cumplimiento de los requisitos, características y criterios establecidos para la conformidad de los productos o servicios de la Unidad.</v>
      </c>
      <c r="C1336" s="784" t="s">
        <v>154</v>
      </c>
      <c r="D1336" s="85" t="s">
        <v>156</v>
      </c>
      <c r="E1336" s="513"/>
      <c r="F1336" s="507" t="str">
        <f>IF(E1336="X",25%,"")</f>
        <v/>
      </c>
    </row>
    <row r="1337" spans="1:6" x14ac:dyDescent="0.3">
      <c r="A1337" s="780"/>
      <c r="B1337" s="783"/>
      <c r="C1337" s="785"/>
      <c r="D1337" s="84" t="s">
        <v>16</v>
      </c>
      <c r="E1337" s="148" t="s">
        <v>29</v>
      </c>
      <c r="F1337" s="503">
        <f>IF(E1337="X",15%,"")</f>
        <v>0.15</v>
      </c>
    </row>
    <row r="1338" spans="1:6" ht="16.2" thickBot="1" x14ac:dyDescent="0.35">
      <c r="A1338" s="780"/>
      <c r="B1338" s="783"/>
      <c r="C1338" s="786"/>
      <c r="D1338" s="137" t="s">
        <v>17</v>
      </c>
      <c r="E1338" s="514"/>
      <c r="F1338" s="508" t="str">
        <f>IF(E1338="X",105%,"")</f>
        <v/>
      </c>
    </row>
    <row r="1339" spans="1:6" ht="19.2" customHeight="1" x14ac:dyDescent="0.3">
      <c r="A1339" s="780"/>
      <c r="B1339" s="783"/>
      <c r="C1339" s="784" t="s">
        <v>155</v>
      </c>
      <c r="D1339" s="85" t="s">
        <v>1044</v>
      </c>
      <c r="E1339" s="515"/>
      <c r="F1339" s="507" t="str">
        <f>IF(E1339="X",25%,"")</f>
        <v/>
      </c>
    </row>
    <row r="1340" spans="1:6" ht="16.2" thickBot="1" x14ac:dyDescent="0.35">
      <c r="A1340" s="780"/>
      <c r="B1340" s="783"/>
      <c r="C1340" s="786"/>
      <c r="D1340" s="137" t="s">
        <v>10</v>
      </c>
      <c r="E1340" s="514" t="s">
        <v>29</v>
      </c>
      <c r="F1340" s="508">
        <f>IF(E1340="X",15%,"")</f>
        <v>0.15</v>
      </c>
    </row>
    <row r="1341" spans="1:6" ht="14.4" customHeight="1" x14ac:dyDescent="0.3">
      <c r="A1341" s="780"/>
      <c r="B1341" s="783"/>
      <c r="C1341" s="784" t="s">
        <v>19</v>
      </c>
      <c r="D1341" s="85" t="s">
        <v>1035</v>
      </c>
      <c r="E1341" s="512" t="s">
        <v>29</v>
      </c>
      <c r="F1341" s="510"/>
    </row>
    <row r="1342" spans="1:6" ht="14.4" customHeight="1" x14ac:dyDescent="0.3">
      <c r="A1342" s="780"/>
      <c r="B1342" s="783"/>
      <c r="C1342" s="785"/>
      <c r="D1342" s="84" t="s">
        <v>1038</v>
      </c>
      <c r="E1342" s="512"/>
      <c r="F1342" s="510"/>
    </row>
    <row r="1343" spans="1:6" ht="14.4" customHeight="1" thickBot="1" x14ac:dyDescent="0.35">
      <c r="A1343" s="780"/>
      <c r="B1343" s="783"/>
      <c r="C1343" s="787"/>
      <c r="D1343" s="89" t="s">
        <v>1036</v>
      </c>
      <c r="E1343" s="148"/>
      <c r="F1343" s="79"/>
    </row>
    <row r="1344" spans="1:6" ht="28.95" customHeight="1" x14ac:dyDescent="0.3">
      <c r="A1344" s="780"/>
      <c r="B1344" s="783"/>
      <c r="C1344" s="784" t="s">
        <v>22</v>
      </c>
      <c r="D1344" s="529" t="s">
        <v>1039</v>
      </c>
      <c r="E1344" s="148" t="s">
        <v>29</v>
      </c>
      <c r="F1344" s="79"/>
    </row>
    <row r="1345" spans="1:6" ht="14.4" customHeight="1" thickBot="1" x14ac:dyDescent="0.35">
      <c r="A1345" s="780"/>
      <c r="B1345" s="783"/>
      <c r="C1345" s="786"/>
      <c r="D1345" s="137" t="s">
        <v>1043</v>
      </c>
      <c r="E1345" s="148"/>
      <c r="F1345" s="79"/>
    </row>
    <row r="1346" spans="1:6" ht="14.4" customHeight="1" x14ac:dyDescent="0.3">
      <c r="A1346" s="780"/>
      <c r="B1346" s="783"/>
      <c r="C1346" s="788" t="s">
        <v>158</v>
      </c>
      <c r="D1346" s="140" t="s">
        <v>1031</v>
      </c>
      <c r="E1346" s="148"/>
      <c r="F1346" s="79"/>
    </row>
    <row r="1347" spans="1:6" ht="14.4" customHeight="1" thickBot="1" x14ac:dyDescent="0.35">
      <c r="A1347" s="780"/>
      <c r="B1347" s="783"/>
      <c r="C1347" s="786"/>
      <c r="D1347" s="137" t="s">
        <v>1032</v>
      </c>
      <c r="E1347" s="148"/>
      <c r="F1347" s="79"/>
    </row>
    <row r="1348" spans="1:6" ht="14.4" customHeight="1" x14ac:dyDescent="0.3">
      <c r="A1348" s="780"/>
      <c r="B1348" s="783"/>
      <c r="C1348" s="789" t="s">
        <v>1040</v>
      </c>
      <c r="D1348" s="140" t="s">
        <v>1041</v>
      </c>
      <c r="E1348" s="148"/>
      <c r="F1348" s="79"/>
    </row>
    <row r="1349" spans="1:6" ht="14.4" customHeight="1" x14ac:dyDescent="0.3">
      <c r="A1349" s="780"/>
      <c r="B1349" s="783"/>
      <c r="C1349" s="789"/>
      <c r="D1349" s="84" t="s">
        <v>1033</v>
      </c>
      <c r="E1349" s="148" t="s">
        <v>29</v>
      </c>
      <c r="F1349" s="79"/>
    </row>
    <row r="1350" spans="1:6" ht="15" customHeight="1" thickBot="1" x14ac:dyDescent="0.35">
      <c r="A1350" s="780"/>
      <c r="B1350" s="783"/>
      <c r="C1350" s="790"/>
      <c r="D1350" s="136" t="s">
        <v>1034</v>
      </c>
      <c r="E1350" s="149"/>
      <c r="F1350" s="91"/>
    </row>
    <row r="1351" spans="1:6" ht="16.2" thickBot="1" x14ac:dyDescent="0.35">
      <c r="A1351" s="781"/>
      <c r="B1351" s="93" t="s">
        <v>1012</v>
      </c>
      <c r="C1351" s="92"/>
      <c r="D1351" s="92"/>
      <c r="E1351" s="92"/>
      <c r="F1351" s="96">
        <f>SUM(F1336:F1350)</f>
        <v>0.3</v>
      </c>
    </row>
    <row r="1353" spans="1:6" ht="15" thickBot="1" x14ac:dyDescent="0.35"/>
    <row r="1354" spans="1:6" ht="16.2" thickBot="1" x14ac:dyDescent="0.35">
      <c r="A1354" s="98" t="s">
        <v>146</v>
      </c>
      <c r="B1354" s="776" t="s">
        <v>152</v>
      </c>
      <c r="C1354" s="777"/>
      <c r="D1354" s="777"/>
      <c r="E1354" s="777"/>
      <c r="F1354" s="144" t="s">
        <v>153</v>
      </c>
    </row>
    <row r="1355" spans="1:6" ht="15.6" x14ac:dyDescent="0.3">
      <c r="A1355" s="779" t="str">
        <f>'MAPA RIESGOS US'!F83</f>
        <v xml:space="preserve">Posibilidad de perdida reputacional por el uso de un documento desactualizado o obsoleto en la gestión interna o para la prestación de un servicio o producto de la Unidad. Debido a fallas en el aseguramiento de los criterios del producto o servicio no conforme documentos que se encuentran disponible para el uso de los funcionarios o para consulta de la ciudadanía en general. </v>
      </c>
      <c r="B1355" s="782" t="str">
        <f>'MAPA RIESGOS US'!O83</f>
        <v>Realizar el aseguramiento de los documentos que se encuentran vigentes en los diferentes procesos del SIGOS.</v>
      </c>
      <c r="C1355" s="784" t="s">
        <v>154</v>
      </c>
      <c r="D1355" s="85" t="s">
        <v>156</v>
      </c>
      <c r="E1355" s="513"/>
      <c r="F1355" s="507" t="str">
        <f>IF(E1355="X",25%,"")</f>
        <v/>
      </c>
    </row>
    <row r="1356" spans="1:6" x14ac:dyDescent="0.3">
      <c r="A1356" s="780"/>
      <c r="B1356" s="783"/>
      <c r="C1356" s="785"/>
      <c r="D1356" s="84" t="s">
        <v>16</v>
      </c>
      <c r="E1356" s="148" t="s">
        <v>29</v>
      </c>
      <c r="F1356" s="503">
        <f>IF(E1356="X",15%,"")</f>
        <v>0.15</v>
      </c>
    </row>
    <row r="1357" spans="1:6" ht="16.2" thickBot="1" x14ac:dyDescent="0.35">
      <c r="A1357" s="780"/>
      <c r="B1357" s="783"/>
      <c r="C1357" s="786"/>
      <c r="D1357" s="137" t="s">
        <v>17</v>
      </c>
      <c r="E1357" s="514"/>
      <c r="F1357" s="508" t="str">
        <f>IF(E1357="X",105%,"")</f>
        <v/>
      </c>
    </row>
    <row r="1358" spans="1:6" ht="16.95" customHeight="1" x14ac:dyDescent="0.3">
      <c r="A1358" s="780"/>
      <c r="B1358" s="783"/>
      <c r="C1358" s="784" t="s">
        <v>155</v>
      </c>
      <c r="D1358" s="85" t="s">
        <v>1044</v>
      </c>
      <c r="E1358" s="515"/>
      <c r="F1358" s="507" t="str">
        <f>IF(E1358="X",25%,"")</f>
        <v/>
      </c>
    </row>
    <row r="1359" spans="1:6" ht="16.2" thickBot="1" x14ac:dyDescent="0.35">
      <c r="A1359" s="780"/>
      <c r="B1359" s="783"/>
      <c r="C1359" s="786"/>
      <c r="D1359" s="137" t="s">
        <v>10</v>
      </c>
      <c r="E1359" s="514" t="s">
        <v>29</v>
      </c>
      <c r="F1359" s="508">
        <f>IF(E1359="X",15%,"")</f>
        <v>0.15</v>
      </c>
    </row>
    <row r="1360" spans="1:6" ht="14.4" customHeight="1" x14ac:dyDescent="0.3">
      <c r="A1360" s="780"/>
      <c r="B1360" s="783"/>
      <c r="C1360" s="784" t="s">
        <v>19</v>
      </c>
      <c r="D1360" s="85" t="s">
        <v>1035</v>
      </c>
      <c r="E1360" s="512" t="s">
        <v>29</v>
      </c>
      <c r="F1360" s="510"/>
    </row>
    <row r="1361" spans="1:6" ht="14.4" customHeight="1" x14ac:dyDescent="0.3">
      <c r="A1361" s="780"/>
      <c r="B1361" s="783"/>
      <c r="C1361" s="785"/>
      <c r="D1361" s="84" t="s">
        <v>1038</v>
      </c>
      <c r="E1361" s="512"/>
      <c r="F1361" s="510"/>
    </row>
    <row r="1362" spans="1:6" ht="14.4" customHeight="1" thickBot="1" x14ac:dyDescent="0.35">
      <c r="A1362" s="780"/>
      <c r="B1362" s="783"/>
      <c r="C1362" s="787"/>
      <c r="D1362" s="89" t="s">
        <v>1036</v>
      </c>
      <c r="E1362" s="148"/>
      <c r="F1362" s="79"/>
    </row>
    <row r="1363" spans="1:6" ht="28.2" customHeight="1" x14ac:dyDescent="0.3">
      <c r="A1363" s="780"/>
      <c r="B1363" s="783"/>
      <c r="C1363" s="784" t="s">
        <v>22</v>
      </c>
      <c r="D1363" s="529" t="s">
        <v>1039</v>
      </c>
      <c r="E1363" s="148" t="s">
        <v>29</v>
      </c>
      <c r="F1363" s="79"/>
    </row>
    <row r="1364" spans="1:6" ht="14.4" customHeight="1" thickBot="1" x14ac:dyDescent="0.35">
      <c r="A1364" s="780"/>
      <c r="B1364" s="783"/>
      <c r="C1364" s="786"/>
      <c r="D1364" s="137" t="s">
        <v>1043</v>
      </c>
      <c r="E1364" s="148"/>
      <c r="F1364" s="79"/>
    </row>
    <row r="1365" spans="1:6" ht="14.4" customHeight="1" x14ac:dyDescent="0.3">
      <c r="A1365" s="780"/>
      <c r="B1365" s="783"/>
      <c r="C1365" s="788" t="s">
        <v>158</v>
      </c>
      <c r="D1365" s="140" t="s">
        <v>1031</v>
      </c>
      <c r="E1365" s="148"/>
      <c r="F1365" s="79"/>
    </row>
    <row r="1366" spans="1:6" ht="14.4" customHeight="1" thickBot="1" x14ac:dyDescent="0.35">
      <c r="A1366" s="780"/>
      <c r="B1366" s="783"/>
      <c r="C1366" s="786"/>
      <c r="D1366" s="137" t="s">
        <v>1032</v>
      </c>
      <c r="E1366" s="148"/>
      <c r="F1366" s="79"/>
    </row>
    <row r="1367" spans="1:6" ht="14.4" customHeight="1" x14ac:dyDescent="0.3">
      <c r="A1367" s="780"/>
      <c r="B1367" s="783"/>
      <c r="C1367" s="789" t="s">
        <v>1040</v>
      </c>
      <c r="D1367" s="140" t="s">
        <v>1041</v>
      </c>
      <c r="E1367" s="148"/>
      <c r="F1367" s="79"/>
    </row>
    <row r="1368" spans="1:6" ht="14.4" customHeight="1" x14ac:dyDescent="0.3">
      <c r="A1368" s="780"/>
      <c r="B1368" s="783"/>
      <c r="C1368" s="789"/>
      <c r="D1368" s="84" t="s">
        <v>1033</v>
      </c>
      <c r="E1368" s="148" t="s">
        <v>29</v>
      </c>
      <c r="F1368" s="79"/>
    </row>
    <row r="1369" spans="1:6" ht="15" customHeight="1" thickBot="1" x14ac:dyDescent="0.35">
      <c r="A1369" s="780"/>
      <c r="B1369" s="783"/>
      <c r="C1369" s="790"/>
      <c r="D1369" s="136" t="s">
        <v>1034</v>
      </c>
      <c r="E1369" s="149"/>
      <c r="F1369" s="91"/>
    </row>
    <row r="1370" spans="1:6" ht="16.2" thickBot="1" x14ac:dyDescent="0.35">
      <c r="A1370" s="781"/>
      <c r="B1370" s="93" t="s">
        <v>201</v>
      </c>
      <c r="C1370" s="92"/>
      <c r="D1370" s="92"/>
      <c r="E1370" s="92"/>
      <c r="F1370" s="96">
        <f>SUM(F1355:F1369)</f>
        <v>0.3</v>
      </c>
    </row>
    <row r="1372" spans="1:6" ht="15" thickBot="1" x14ac:dyDescent="0.35"/>
    <row r="1373" spans="1:6" ht="16.2" thickBot="1" x14ac:dyDescent="0.35">
      <c r="A1373" s="98" t="s">
        <v>146</v>
      </c>
      <c r="B1373" s="776" t="s">
        <v>152</v>
      </c>
      <c r="C1373" s="777"/>
      <c r="D1373" s="777"/>
      <c r="E1373" s="777"/>
      <c r="F1373" s="144" t="s">
        <v>153</v>
      </c>
    </row>
    <row r="1374" spans="1:6" ht="15.6" x14ac:dyDescent="0.3">
      <c r="A1374" s="779" t="str">
        <f>'MAPA RIESGOS US'!F84</f>
        <v>Posibilidad de incurrir en perdida económica por deficiencia en la gestión integral en todas áreas de la Unidad, generada por incumplimiento de realizar oportunidades de mejoramiento, debido a la no atención de observaciones, recomendaciones o hallazgos producto de evaluaciones, autoevaluaciones y auditorias por parte de fuentes internas o externas en la medición del desempeño institucional FURAG.</v>
      </c>
      <c r="B1374" s="782" t="str">
        <f>'MAPA RIESGOS US'!O84</f>
        <v>El líder de proceso y su equipo adelantaran revisión general periódica de la documentación y herramientas disponibles para el desempeño, así mismo revisará y atenderá las recomendaciones, observaciones y hallazgos provenientes de evaluaciones internas o externas, como también las sugerencias de los ciudadanos, con el fin de adelantar los planes de mejoramiento y las acciones necesarias que den respuesta a los hallazgos y que respondan a éstas.</v>
      </c>
      <c r="C1374" s="784" t="s">
        <v>154</v>
      </c>
      <c r="D1374" s="85" t="s">
        <v>156</v>
      </c>
      <c r="E1374" s="513"/>
      <c r="F1374" s="507" t="str">
        <f>IF(E1374="X",25%,"")</f>
        <v/>
      </c>
    </row>
    <row r="1375" spans="1:6" x14ac:dyDescent="0.3">
      <c r="A1375" s="780"/>
      <c r="B1375" s="783"/>
      <c r="C1375" s="785"/>
      <c r="D1375" s="84" t="s">
        <v>16</v>
      </c>
      <c r="E1375" s="148" t="s">
        <v>29</v>
      </c>
      <c r="F1375" s="503">
        <f>IF(E1375="X",15%,"")</f>
        <v>0.15</v>
      </c>
    </row>
    <row r="1376" spans="1:6" ht="16.2" thickBot="1" x14ac:dyDescent="0.35">
      <c r="A1376" s="780"/>
      <c r="B1376" s="783"/>
      <c r="C1376" s="786"/>
      <c r="D1376" s="137" t="s">
        <v>17</v>
      </c>
      <c r="E1376" s="514"/>
      <c r="F1376" s="508" t="str">
        <f>IF(E1376="X",105%,"")</f>
        <v/>
      </c>
    </row>
    <row r="1377" spans="1:6" ht="17.399999999999999" customHeight="1" x14ac:dyDescent="0.3">
      <c r="A1377" s="780"/>
      <c r="B1377" s="783"/>
      <c r="C1377" s="784" t="s">
        <v>155</v>
      </c>
      <c r="D1377" s="85" t="s">
        <v>1044</v>
      </c>
      <c r="E1377" s="515"/>
      <c r="F1377" s="507" t="str">
        <f>IF(E1377="X",25%,"")</f>
        <v/>
      </c>
    </row>
    <row r="1378" spans="1:6" ht="16.2" thickBot="1" x14ac:dyDescent="0.35">
      <c r="A1378" s="780"/>
      <c r="B1378" s="783"/>
      <c r="C1378" s="786"/>
      <c r="D1378" s="137" t="s">
        <v>10</v>
      </c>
      <c r="E1378" s="514" t="s">
        <v>29</v>
      </c>
      <c r="F1378" s="508">
        <f>IF(E1378="X",15%,"")</f>
        <v>0.15</v>
      </c>
    </row>
    <row r="1379" spans="1:6" ht="14.4" customHeight="1" x14ac:dyDescent="0.3">
      <c r="A1379" s="780"/>
      <c r="B1379" s="783"/>
      <c r="C1379" s="784" t="s">
        <v>19</v>
      </c>
      <c r="D1379" s="85" t="s">
        <v>1035</v>
      </c>
      <c r="E1379" s="512" t="s">
        <v>29</v>
      </c>
      <c r="F1379" s="510"/>
    </row>
    <row r="1380" spans="1:6" ht="14.4" customHeight="1" x14ac:dyDescent="0.3">
      <c r="A1380" s="780"/>
      <c r="B1380" s="783"/>
      <c r="C1380" s="785"/>
      <c r="D1380" s="84" t="s">
        <v>1038</v>
      </c>
      <c r="E1380" s="512"/>
      <c r="F1380" s="510"/>
    </row>
    <row r="1381" spans="1:6" ht="14.4" customHeight="1" thickBot="1" x14ac:dyDescent="0.35">
      <c r="A1381" s="780"/>
      <c r="B1381" s="783"/>
      <c r="C1381" s="787"/>
      <c r="D1381" s="89" t="s">
        <v>1036</v>
      </c>
      <c r="E1381" s="148"/>
      <c r="F1381" s="79"/>
    </row>
    <row r="1382" spans="1:6" ht="25.2" customHeight="1" x14ac:dyDescent="0.3">
      <c r="A1382" s="780"/>
      <c r="B1382" s="783"/>
      <c r="C1382" s="784" t="s">
        <v>22</v>
      </c>
      <c r="D1382" s="529" t="s">
        <v>1039</v>
      </c>
      <c r="E1382" s="148" t="s">
        <v>29</v>
      </c>
      <c r="F1382" s="79"/>
    </row>
    <row r="1383" spans="1:6" ht="14.4" customHeight="1" thickBot="1" x14ac:dyDescent="0.35">
      <c r="A1383" s="780"/>
      <c r="B1383" s="783"/>
      <c r="C1383" s="786"/>
      <c r="D1383" s="137" t="s">
        <v>1043</v>
      </c>
      <c r="E1383" s="148"/>
      <c r="F1383" s="79"/>
    </row>
    <row r="1384" spans="1:6" ht="14.4" customHeight="1" x14ac:dyDescent="0.3">
      <c r="A1384" s="780"/>
      <c r="B1384" s="783"/>
      <c r="C1384" s="788" t="s">
        <v>158</v>
      </c>
      <c r="D1384" s="140" t="s">
        <v>1031</v>
      </c>
      <c r="E1384" s="148"/>
      <c r="F1384" s="79"/>
    </row>
    <row r="1385" spans="1:6" ht="14.4" customHeight="1" thickBot="1" x14ac:dyDescent="0.35">
      <c r="A1385" s="780"/>
      <c r="B1385" s="783"/>
      <c r="C1385" s="786"/>
      <c r="D1385" s="137" t="s">
        <v>1032</v>
      </c>
      <c r="E1385" s="148"/>
      <c r="F1385" s="79"/>
    </row>
    <row r="1386" spans="1:6" ht="14.4" customHeight="1" x14ac:dyDescent="0.3">
      <c r="A1386" s="780"/>
      <c r="B1386" s="783"/>
      <c r="C1386" s="789" t="s">
        <v>1040</v>
      </c>
      <c r="D1386" s="140" t="s">
        <v>1041</v>
      </c>
      <c r="E1386" s="148"/>
      <c r="F1386" s="79"/>
    </row>
    <row r="1387" spans="1:6" ht="14.4" customHeight="1" x14ac:dyDescent="0.3">
      <c r="A1387" s="780"/>
      <c r="B1387" s="783"/>
      <c r="C1387" s="789"/>
      <c r="D1387" s="84" t="s">
        <v>1033</v>
      </c>
      <c r="E1387" s="148" t="s">
        <v>29</v>
      </c>
      <c r="F1387" s="79"/>
    </row>
    <row r="1388" spans="1:6" ht="15" customHeight="1" thickBot="1" x14ac:dyDescent="0.35">
      <c r="A1388" s="780"/>
      <c r="B1388" s="783"/>
      <c r="C1388" s="790"/>
      <c r="D1388" s="136" t="s">
        <v>1034</v>
      </c>
      <c r="E1388" s="149"/>
      <c r="F1388" s="91"/>
    </row>
    <row r="1389" spans="1:6" ht="16.2" thickBot="1" x14ac:dyDescent="0.35">
      <c r="A1389" s="781"/>
      <c r="B1389" s="93" t="s">
        <v>202</v>
      </c>
      <c r="C1389" s="92"/>
      <c r="D1389" s="92"/>
      <c r="E1389" s="92"/>
      <c r="F1389" s="96">
        <f>SUM(F1374:F1388)</f>
        <v>0.3</v>
      </c>
    </row>
    <row r="1392" spans="1:6" ht="15.6" x14ac:dyDescent="0.3">
      <c r="A1392" s="778" t="s">
        <v>1030</v>
      </c>
      <c r="B1392" s="778"/>
      <c r="C1392" s="778"/>
      <c r="D1392" s="778"/>
      <c r="E1392" s="778"/>
      <c r="F1392" s="778"/>
    </row>
    <row r="1393" spans="1:6" ht="15" thickBot="1" x14ac:dyDescent="0.35"/>
    <row r="1394" spans="1:6" ht="16.2" thickBot="1" x14ac:dyDescent="0.35">
      <c r="A1394" s="98" t="s">
        <v>146</v>
      </c>
      <c r="B1394" s="776" t="s">
        <v>152</v>
      </c>
      <c r="C1394" s="777"/>
      <c r="D1394" s="777"/>
      <c r="E1394" s="777"/>
      <c r="F1394" s="144" t="s">
        <v>153</v>
      </c>
    </row>
    <row r="1395" spans="1:6" ht="15.6" x14ac:dyDescent="0.3">
      <c r="A1395" s="779" t="str">
        <f>'MAPA RIESGOS US'!F85</f>
        <v>Posibilidad de perdida reputacional  debido  a hallazgos con presuntas incidencias fiscales, penales y disciplinarias  que no sean reportados por la Oficina de Control Interno en las auditorias de evaluación independiente.</v>
      </c>
      <c r="B1395" s="782" t="str">
        <f>'MAPA RIESGOS US'!O85</f>
        <v xml:space="preserve">Revisión y aprobación de los informes que proyectan los funcionarios de la Oficina de Control Interno, por parte del jefe de la Oficina de Control Interno, cada vez que se reciba un informe proyectado por un funcionario, dejando como evidencia de la revisión y aprobación la firma del Jefe de la Oficina de Control Interno en el informe final. </v>
      </c>
      <c r="C1395" s="784" t="s">
        <v>154</v>
      </c>
      <c r="D1395" s="85" t="s">
        <v>156</v>
      </c>
      <c r="E1395" s="513"/>
      <c r="F1395" s="507" t="str">
        <f>IF(E1395="X",25%,"")</f>
        <v/>
      </c>
    </row>
    <row r="1396" spans="1:6" x14ac:dyDescent="0.3">
      <c r="A1396" s="780"/>
      <c r="B1396" s="783"/>
      <c r="C1396" s="785"/>
      <c r="D1396" s="84" t="s">
        <v>16</v>
      </c>
      <c r="E1396" s="148" t="s">
        <v>29</v>
      </c>
      <c r="F1396" s="503">
        <f>IF(E1396="X",15%,"")</f>
        <v>0.15</v>
      </c>
    </row>
    <row r="1397" spans="1:6" ht="16.2" thickBot="1" x14ac:dyDescent="0.35">
      <c r="A1397" s="780"/>
      <c r="B1397" s="783"/>
      <c r="C1397" s="786"/>
      <c r="D1397" s="137" t="s">
        <v>17</v>
      </c>
      <c r="E1397" s="514"/>
      <c r="F1397" s="508" t="str">
        <f>IF(E1397="X",105%,"")</f>
        <v/>
      </c>
    </row>
    <row r="1398" spans="1:6" ht="19.95" customHeight="1" x14ac:dyDescent="0.3">
      <c r="A1398" s="780"/>
      <c r="B1398" s="783"/>
      <c r="C1398" s="784" t="s">
        <v>155</v>
      </c>
      <c r="D1398" s="85" t="s">
        <v>1044</v>
      </c>
      <c r="E1398" s="515"/>
      <c r="F1398" s="507" t="str">
        <f>IF(E1398="X",25%,"")</f>
        <v/>
      </c>
    </row>
    <row r="1399" spans="1:6" ht="16.2" thickBot="1" x14ac:dyDescent="0.35">
      <c r="A1399" s="780"/>
      <c r="B1399" s="783"/>
      <c r="C1399" s="786"/>
      <c r="D1399" s="137" t="s">
        <v>10</v>
      </c>
      <c r="E1399" s="514" t="s">
        <v>29</v>
      </c>
      <c r="F1399" s="508">
        <f>IF(E1399="X",15%,"")</f>
        <v>0.15</v>
      </c>
    </row>
    <row r="1400" spans="1:6" ht="14.4" customHeight="1" x14ac:dyDescent="0.3">
      <c r="A1400" s="780"/>
      <c r="B1400" s="783"/>
      <c r="C1400" s="784" t="s">
        <v>19</v>
      </c>
      <c r="D1400" s="85" t="s">
        <v>1035</v>
      </c>
      <c r="E1400" s="512" t="s">
        <v>29</v>
      </c>
      <c r="F1400" s="510"/>
    </row>
    <row r="1401" spans="1:6" ht="14.4" customHeight="1" x14ac:dyDescent="0.3">
      <c r="A1401" s="780"/>
      <c r="B1401" s="783"/>
      <c r="C1401" s="785"/>
      <c r="D1401" s="84" t="s">
        <v>1038</v>
      </c>
      <c r="E1401" s="512"/>
      <c r="F1401" s="510"/>
    </row>
    <row r="1402" spans="1:6" ht="14.4" customHeight="1" thickBot="1" x14ac:dyDescent="0.35">
      <c r="A1402" s="780"/>
      <c r="B1402" s="783"/>
      <c r="C1402" s="787"/>
      <c r="D1402" s="89" t="s">
        <v>1036</v>
      </c>
      <c r="E1402" s="148"/>
      <c r="F1402" s="79"/>
    </row>
    <row r="1403" spans="1:6" ht="30" customHeight="1" x14ac:dyDescent="0.3">
      <c r="A1403" s="780"/>
      <c r="B1403" s="783"/>
      <c r="C1403" s="784" t="s">
        <v>22</v>
      </c>
      <c r="D1403" s="529" t="s">
        <v>1039</v>
      </c>
      <c r="E1403" s="148" t="s">
        <v>29</v>
      </c>
      <c r="F1403" s="79"/>
    </row>
    <row r="1404" spans="1:6" ht="14.4" customHeight="1" thickBot="1" x14ac:dyDescent="0.35">
      <c r="A1404" s="780"/>
      <c r="B1404" s="783"/>
      <c r="C1404" s="786"/>
      <c r="D1404" s="137" t="s">
        <v>1043</v>
      </c>
      <c r="E1404" s="148"/>
      <c r="F1404" s="79"/>
    </row>
    <row r="1405" spans="1:6" ht="14.4" customHeight="1" x14ac:dyDescent="0.3">
      <c r="A1405" s="780"/>
      <c r="B1405" s="783"/>
      <c r="C1405" s="788" t="s">
        <v>158</v>
      </c>
      <c r="D1405" s="140" t="s">
        <v>1031</v>
      </c>
      <c r="E1405" s="148"/>
      <c r="F1405" s="79"/>
    </row>
    <row r="1406" spans="1:6" ht="14.4" customHeight="1" thickBot="1" x14ac:dyDescent="0.35">
      <c r="A1406" s="780"/>
      <c r="B1406" s="783"/>
      <c r="C1406" s="786"/>
      <c r="D1406" s="137" t="s">
        <v>1032</v>
      </c>
      <c r="E1406" s="148"/>
      <c r="F1406" s="79"/>
    </row>
    <row r="1407" spans="1:6" ht="14.4" customHeight="1" x14ac:dyDescent="0.3">
      <c r="A1407" s="780"/>
      <c r="B1407" s="783"/>
      <c r="C1407" s="789" t="s">
        <v>1040</v>
      </c>
      <c r="D1407" s="140" t="s">
        <v>1041</v>
      </c>
      <c r="E1407" s="148"/>
      <c r="F1407" s="79"/>
    </row>
    <row r="1408" spans="1:6" ht="14.4" customHeight="1" x14ac:dyDescent="0.3">
      <c r="A1408" s="780"/>
      <c r="B1408" s="783"/>
      <c r="C1408" s="789"/>
      <c r="D1408" s="84" t="s">
        <v>1033</v>
      </c>
      <c r="E1408" s="148" t="s">
        <v>29</v>
      </c>
      <c r="F1408" s="79"/>
    </row>
    <row r="1409" spans="1:6" ht="15" customHeight="1" thickBot="1" x14ac:dyDescent="0.35">
      <c r="A1409" s="780"/>
      <c r="B1409" s="783"/>
      <c r="C1409" s="790"/>
      <c r="D1409" s="136" t="s">
        <v>1034</v>
      </c>
      <c r="E1409" s="149"/>
      <c r="F1409" s="91"/>
    </row>
    <row r="1410" spans="1:6" ht="16.2" thickBot="1" x14ac:dyDescent="0.35">
      <c r="A1410" s="781"/>
      <c r="B1410" s="93" t="s">
        <v>159</v>
      </c>
      <c r="C1410" s="92"/>
      <c r="D1410" s="92"/>
      <c r="E1410" s="92"/>
      <c r="F1410" s="96">
        <f>SUM(F1395:F1409)</f>
        <v>0.3</v>
      </c>
    </row>
    <row r="1412" spans="1:6" ht="15" thickBot="1" x14ac:dyDescent="0.35"/>
    <row r="1413" spans="1:6" ht="16.2" thickBot="1" x14ac:dyDescent="0.35">
      <c r="A1413" s="98" t="s">
        <v>146</v>
      </c>
      <c r="B1413" s="776" t="s">
        <v>152</v>
      </c>
      <c r="C1413" s="777"/>
      <c r="D1413" s="777"/>
      <c r="E1413" s="777"/>
      <c r="F1413" s="144" t="s">
        <v>153</v>
      </c>
    </row>
    <row r="1414" spans="1:6" ht="15.6" x14ac:dyDescent="0.3">
      <c r="A1414" s="779" t="str">
        <f>'MAPA RIESGOS US'!F86</f>
        <v>Posibilidad de perdida reputacional  debido  a la no presentación de las mediciones e informes establecidos en las auditorias de evaluación independiente.</v>
      </c>
      <c r="B1414" s="782" t="str">
        <f>'MAPA RIESGOS US'!O86</f>
        <v xml:space="preserve">Revisar y hacer seguimiento del Cronograma de evaluación Independiente y presentación de informes de los procesos de la Entidad o de la Oficina de Control Interno. </v>
      </c>
      <c r="C1414" s="784" t="s">
        <v>154</v>
      </c>
      <c r="D1414" s="85" t="s">
        <v>156</v>
      </c>
      <c r="E1414" s="513"/>
      <c r="F1414" s="507" t="str">
        <f>IF(E1414="X",25%,"")</f>
        <v/>
      </c>
    </row>
    <row r="1415" spans="1:6" x14ac:dyDescent="0.3">
      <c r="A1415" s="780"/>
      <c r="B1415" s="783"/>
      <c r="C1415" s="785"/>
      <c r="D1415" s="84" t="s">
        <v>16</v>
      </c>
      <c r="E1415" s="148" t="s">
        <v>29</v>
      </c>
      <c r="F1415" s="503">
        <f>IF(E1415="X",15%,"")</f>
        <v>0.15</v>
      </c>
    </row>
    <row r="1416" spans="1:6" ht="16.2" thickBot="1" x14ac:dyDescent="0.35">
      <c r="A1416" s="780"/>
      <c r="B1416" s="783"/>
      <c r="C1416" s="786"/>
      <c r="D1416" s="137" t="s">
        <v>17</v>
      </c>
      <c r="E1416" s="514"/>
      <c r="F1416" s="508" t="str">
        <f>IF(E1416="X",105%,"")</f>
        <v/>
      </c>
    </row>
    <row r="1417" spans="1:6" ht="19.95" customHeight="1" x14ac:dyDescent="0.3">
      <c r="A1417" s="780"/>
      <c r="B1417" s="783"/>
      <c r="C1417" s="784" t="s">
        <v>155</v>
      </c>
      <c r="D1417" s="85" t="s">
        <v>1044</v>
      </c>
      <c r="E1417" s="512"/>
      <c r="F1417" s="506" t="str">
        <f>IF(E1417="X",25%,"")</f>
        <v/>
      </c>
    </row>
    <row r="1418" spans="1:6" ht="16.2" thickBot="1" x14ac:dyDescent="0.35">
      <c r="A1418" s="780"/>
      <c r="B1418" s="783"/>
      <c r="C1418" s="786"/>
      <c r="D1418" s="137" t="s">
        <v>10</v>
      </c>
      <c r="E1418" s="514" t="s">
        <v>29</v>
      </c>
      <c r="F1418" s="508">
        <f>IF(E1418="X",15%,"")</f>
        <v>0.15</v>
      </c>
    </row>
    <row r="1419" spans="1:6" ht="14.4" customHeight="1" x14ac:dyDescent="0.3">
      <c r="A1419" s="780"/>
      <c r="B1419" s="783"/>
      <c r="C1419" s="784" t="s">
        <v>19</v>
      </c>
      <c r="D1419" s="85" t="s">
        <v>1035</v>
      </c>
      <c r="E1419" s="512" t="s">
        <v>29</v>
      </c>
      <c r="F1419" s="510"/>
    </row>
    <row r="1420" spans="1:6" ht="14.4" customHeight="1" x14ac:dyDescent="0.3">
      <c r="A1420" s="780"/>
      <c r="B1420" s="783"/>
      <c r="C1420" s="785"/>
      <c r="D1420" s="84" t="s">
        <v>1038</v>
      </c>
      <c r="E1420" s="512"/>
      <c r="F1420" s="510"/>
    </row>
    <row r="1421" spans="1:6" ht="14.4" customHeight="1" thickBot="1" x14ac:dyDescent="0.35">
      <c r="A1421" s="780"/>
      <c r="B1421" s="783"/>
      <c r="C1421" s="787"/>
      <c r="D1421" s="89" t="s">
        <v>1036</v>
      </c>
      <c r="E1421" s="148"/>
      <c r="F1421" s="79"/>
    </row>
    <row r="1422" spans="1:6" ht="25.2" customHeight="1" x14ac:dyDescent="0.3">
      <c r="A1422" s="780"/>
      <c r="B1422" s="783"/>
      <c r="C1422" s="784" t="s">
        <v>22</v>
      </c>
      <c r="D1422" s="529" t="s">
        <v>1039</v>
      </c>
      <c r="E1422" s="148" t="s">
        <v>29</v>
      </c>
      <c r="F1422" s="79"/>
    </row>
    <row r="1423" spans="1:6" ht="14.4" customHeight="1" thickBot="1" x14ac:dyDescent="0.35">
      <c r="A1423" s="780"/>
      <c r="B1423" s="783"/>
      <c r="C1423" s="786"/>
      <c r="D1423" s="137" t="s">
        <v>1043</v>
      </c>
      <c r="E1423" s="148"/>
      <c r="F1423" s="79"/>
    </row>
    <row r="1424" spans="1:6" ht="14.4" customHeight="1" x14ac:dyDescent="0.3">
      <c r="A1424" s="780"/>
      <c r="B1424" s="783"/>
      <c r="C1424" s="788" t="s">
        <v>158</v>
      </c>
      <c r="D1424" s="140" t="s">
        <v>1031</v>
      </c>
      <c r="E1424" s="148"/>
      <c r="F1424" s="79"/>
    </row>
    <row r="1425" spans="1:6" ht="14.4" customHeight="1" thickBot="1" x14ac:dyDescent="0.35">
      <c r="A1425" s="780"/>
      <c r="B1425" s="783"/>
      <c r="C1425" s="786"/>
      <c r="D1425" s="137" t="s">
        <v>1032</v>
      </c>
      <c r="E1425" s="148"/>
      <c r="F1425" s="79"/>
    </row>
    <row r="1426" spans="1:6" ht="14.4" customHeight="1" x14ac:dyDescent="0.3">
      <c r="A1426" s="780"/>
      <c r="B1426" s="783"/>
      <c r="C1426" s="789" t="s">
        <v>1040</v>
      </c>
      <c r="D1426" s="140" t="s">
        <v>1041</v>
      </c>
      <c r="E1426" s="148"/>
      <c r="F1426" s="79"/>
    </row>
    <row r="1427" spans="1:6" ht="14.4" customHeight="1" x14ac:dyDescent="0.3">
      <c r="A1427" s="780"/>
      <c r="B1427" s="783"/>
      <c r="C1427" s="789"/>
      <c r="D1427" s="84" t="s">
        <v>1033</v>
      </c>
      <c r="E1427" s="148" t="s">
        <v>29</v>
      </c>
      <c r="F1427" s="79"/>
    </row>
    <row r="1428" spans="1:6" ht="15" customHeight="1" thickBot="1" x14ac:dyDescent="0.35">
      <c r="A1428" s="780"/>
      <c r="B1428" s="783"/>
      <c r="C1428" s="790"/>
      <c r="D1428" s="136" t="s">
        <v>1034</v>
      </c>
      <c r="E1428" s="149"/>
      <c r="F1428" s="91"/>
    </row>
    <row r="1429" spans="1:6" ht="16.2" thickBot="1" x14ac:dyDescent="0.35">
      <c r="A1429" s="781"/>
      <c r="B1429" s="93" t="s">
        <v>201</v>
      </c>
      <c r="C1429" s="92"/>
      <c r="D1429" s="92"/>
      <c r="E1429" s="92"/>
      <c r="F1429" s="96">
        <f>SUM(F1414:F1428)</f>
        <v>0.3</v>
      </c>
    </row>
    <row r="1431" spans="1:6" ht="15" thickBot="1" x14ac:dyDescent="0.35"/>
    <row r="1432" spans="1:6" ht="16.2" thickBot="1" x14ac:dyDescent="0.35">
      <c r="A1432" s="98" t="s">
        <v>146</v>
      </c>
      <c r="B1432" s="776" t="s">
        <v>152</v>
      </c>
      <c r="C1432" s="777"/>
      <c r="D1432" s="777"/>
      <c r="E1432" s="777"/>
      <c r="F1432" s="144" t="s">
        <v>153</v>
      </c>
    </row>
    <row r="1433" spans="1:6" ht="15.6" customHeight="1" x14ac:dyDescent="0.3">
      <c r="A1433" s="779" t="str">
        <f>'MAPA RIESGOS US'!F87</f>
        <v>Posibilidad de perdida reputacional  debido  a que no se tienen en cuenta las recomendaciones hechas por la Oficina de Control Interno y su oportuna implementación en los diferentes procesos.</v>
      </c>
      <c r="B1433" s="782" t="str">
        <f>'MAPA RIESGOS US'!O87</f>
        <v>Verificar y hacer seguimiento a las recomendaciones realizadas a los Procesos de la Entidad y su respectiva tratamiento con base en los hallazgos.</v>
      </c>
      <c r="C1433" s="784" t="s">
        <v>154</v>
      </c>
      <c r="D1433" s="85" t="s">
        <v>156</v>
      </c>
      <c r="E1433" s="513"/>
      <c r="F1433" s="507" t="str">
        <f>IF(E1433="X",25%,"")</f>
        <v/>
      </c>
    </row>
    <row r="1434" spans="1:6" ht="14.4" customHeight="1" x14ac:dyDescent="0.3">
      <c r="A1434" s="780"/>
      <c r="B1434" s="783"/>
      <c r="C1434" s="785"/>
      <c r="D1434" s="84" t="s">
        <v>16</v>
      </c>
      <c r="E1434" s="148" t="s">
        <v>29</v>
      </c>
      <c r="F1434" s="503">
        <f>IF(E1434="X",15%,"")</f>
        <v>0.15</v>
      </c>
    </row>
    <row r="1435" spans="1:6" ht="16.2" thickBot="1" x14ac:dyDescent="0.35">
      <c r="A1435" s="780"/>
      <c r="B1435" s="783"/>
      <c r="C1435" s="786"/>
      <c r="D1435" s="137" t="s">
        <v>17</v>
      </c>
      <c r="E1435" s="514"/>
      <c r="F1435" s="508" t="str">
        <f>IF(E1435="X",105%,"")</f>
        <v/>
      </c>
    </row>
    <row r="1436" spans="1:6" ht="17.399999999999999" customHeight="1" x14ac:dyDescent="0.3">
      <c r="A1436" s="780"/>
      <c r="B1436" s="783"/>
      <c r="C1436" s="784" t="s">
        <v>155</v>
      </c>
      <c r="D1436" s="85" t="s">
        <v>1044</v>
      </c>
      <c r="E1436" s="515"/>
      <c r="F1436" s="507" t="str">
        <f>IF(E1436="X",25%,"")</f>
        <v/>
      </c>
    </row>
    <row r="1437" spans="1:6" ht="16.2" thickBot="1" x14ac:dyDescent="0.35">
      <c r="A1437" s="780"/>
      <c r="B1437" s="783"/>
      <c r="C1437" s="786"/>
      <c r="D1437" s="137" t="s">
        <v>10</v>
      </c>
      <c r="E1437" s="514" t="s">
        <v>29</v>
      </c>
      <c r="F1437" s="508">
        <f>IF(E1437="X",15%,"")</f>
        <v>0.15</v>
      </c>
    </row>
    <row r="1438" spans="1:6" ht="14.4" customHeight="1" x14ac:dyDescent="0.3">
      <c r="A1438" s="780"/>
      <c r="B1438" s="783"/>
      <c r="C1438" s="784" t="s">
        <v>19</v>
      </c>
      <c r="D1438" s="85" t="s">
        <v>1035</v>
      </c>
      <c r="E1438" s="512" t="s">
        <v>29</v>
      </c>
      <c r="F1438" s="510"/>
    </row>
    <row r="1439" spans="1:6" ht="14.4" customHeight="1" x14ac:dyDescent="0.3">
      <c r="A1439" s="780"/>
      <c r="B1439" s="783"/>
      <c r="C1439" s="785"/>
      <c r="D1439" s="84" t="s">
        <v>1038</v>
      </c>
      <c r="E1439" s="148"/>
      <c r="F1439" s="79"/>
    </row>
    <row r="1440" spans="1:6" ht="14.4" customHeight="1" thickBot="1" x14ac:dyDescent="0.35">
      <c r="A1440" s="780"/>
      <c r="B1440" s="783"/>
      <c r="C1440" s="787"/>
      <c r="D1440" s="89" t="s">
        <v>1036</v>
      </c>
      <c r="E1440" s="148" t="s">
        <v>29</v>
      </c>
      <c r="F1440" s="79"/>
    </row>
    <row r="1441" spans="1:6" ht="28.2" customHeight="1" x14ac:dyDescent="0.3">
      <c r="A1441" s="780"/>
      <c r="B1441" s="783"/>
      <c r="C1441" s="784" t="s">
        <v>22</v>
      </c>
      <c r="D1441" s="529" t="s">
        <v>1039</v>
      </c>
      <c r="E1441" s="148"/>
      <c r="F1441" s="79"/>
    </row>
    <row r="1442" spans="1:6" ht="14.4" customHeight="1" thickBot="1" x14ac:dyDescent="0.35">
      <c r="A1442" s="780"/>
      <c r="B1442" s="783"/>
      <c r="C1442" s="786"/>
      <c r="D1442" s="137" t="s">
        <v>1043</v>
      </c>
      <c r="E1442" s="148"/>
      <c r="F1442" s="79"/>
    </row>
    <row r="1443" spans="1:6" ht="14.4" customHeight="1" x14ac:dyDescent="0.3">
      <c r="A1443" s="780"/>
      <c r="B1443" s="783"/>
      <c r="C1443" s="788" t="s">
        <v>158</v>
      </c>
      <c r="D1443" s="140" t="s">
        <v>1031</v>
      </c>
      <c r="E1443" s="148"/>
      <c r="F1443" s="79"/>
    </row>
    <row r="1444" spans="1:6" ht="14.4" customHeight="1" thickBot="1" x14ac:dyDescent="0.35">
      <c r="A1444" s="780"/>
      <c r="B1444" s="783"/>
      <c r="C1444" s="787"/>
      <c r="D1444" s="89" t="s">
        <v>1032</v>
      </c>
      <c r="E1444" s="149"/>
      <c r="F1444" s="91"/>
    </row>
    <row r="1445" spans="1:6" ht="14.4" customHeight="1" x14ac:dyDescent="0.3">
      <c r="A1445" s="780"/>
      <c r="B1445" s="783"/>
      <c r="C1445" s="784" t="s">
        <v>1040</v>
      </c>
      <c r="D1445" s="85" t="s">
        <v>1041</v>
      </c>
      <c r="E1445" s="515" t="s">
        <v>29</v>
      </c>
      <c r="F1445" s="86"/>
    </row>
    <row r="1446" spans="1:6" ht="15" customHeight="1" x14ac:dyDescent="0.3">
      <c r="A1446" s="780"/>
      <c r="B1446" s="783"/>
      <c r="C1446" s="785"/>
      <c r="D1446" s="84" t="s">
        <v>1033</v>
      </c>
      <c r="E1446" s="148"/>
      <c r="F1446" s="79"/>
    </row>
    <row r="1447" spans="1:6" ht="15" customHeight="1" thickBot="1" x14ac:dyDescent="0.35">
      <c r="A1447" s="780"/>
      <c r="B1447" s="783"/>
      <c r="C1447" s="786"/>
      <c r="D1447" s="136" t="s">
        <v>1034</v>
      </c>
      <c r="E1447" s="519"/>
      <c r="F1447" s="520"/>
    </row>
    <row r="1448" spans="1:6" ht="16.2" thickBot="1" x14ac:dyDescent="0.35">
      <c r="A1448" s="781"/>
      <c r="B1448" s="93" t="s">
        <v>202</v>
      </c>
      <c r="C1448" s="538"/>
      <c r="D1448" s="540"/>
      <c r="E1448" s="539"/>
      <c r="F1448" s="523">
        <f>SUM(F1433:F1446)</f>
        <v>0.3</v>
      </c>
    </row>
  </sheetData>
  <mergeCells count="709">
    <mergeCell ref="A2:F2"/>
    <mergeCell ref="B4:E4"/>
    <mergeCell ref="A5:A19"/>
    <mergeCell ref="B5:B18"/>
    <mergeCell ref="C5:C7"/>
    <mergeCell ref="C8:C9"/>
    <mergeCell ref="C10:C12"/>
    <mergeCell ref="C13:C14"/>
    <mergeCell ref="C15:C16"/>
    <mergeCell ref="C17:C18"/>
    <mergeCell ref="B40:E40"/>
    <mergeCell ref="A41:A55"/>
    <mergeCell ref="C41:C43"/>
    <mergeCell ref="C44:C45"/>
    <mergeCell ref="C46:C48"/>
    <mergeCell ref="C49:C50"/>
    <mergeCell ref="C51:C52"/>
    <mergeCell ref="C53:C54"/>
    <mergeCell ref="B22:E22"/>
    <mergeCell ref="A23:A37"/>
    <mergeCell ref="C23:C25"/>
    <mergeCell ref="C26:C27"/>
    <mergeCell ref="C28:C30"/>
    <mergeCell ref="C31:C32"/>
    <mergeCell ref="C33:C34"/>
    <mergeCell ref="B23:B36"/>
    <mergeCell ref="C35:C36"/>
    <mergeCell ref="B41:B54"/>
    <mergeCell ref="B76:E76"/>
    <mergeCell ref="A77:A91"/>
    <mergeCell ref="B77:B90"/>
    <mergeCell ref="C77:C79"/>
    <mergeCell ref="C80:C81"/>
    <mergeCell ref="C82:C84"/>
    <mergeCell ref="C85:C86"/>
    <mergeCell ref="C89:C90"/>
    <mergeCell ref="B58:E58"/>
    <mergeCell ref="A59:A73"/>
    <mergeCell ref="C59:C61"/>
    <mergeCell ref="C62:C63"/>
    <mergeCell ref="C64:C66"/>
    <mergeCell ref="C67:C68"/>
    <mergeCell ref="C69:C70"/>
    <mergeCell ref="B59:B72"/>
    <mergeCell ref="C71:C72"/>
    <mergeCell ref="C87:C88"/>
    <mergeCell ref="B114:E114"/>
    <mergeCell ref="A115:A129"/>
    <mergeCell ref="B115:B128"/>
    <mergeCell ref="C115:C117"/>
    <mergeCell ref="C118:C119"/>
    <mergeCell ref="C120:C122"/>
    <mergeCell ref="C123:C124"/>
    <mergeCell ref="C127:C128"/>
    <mergeCell ref="A94:F94"/>
    <mergeCell ref="B96:E96"/>
    <mergeCell ref="A97:A111"/>
    <mergeCell ref="B97:B110"/>
    <mergeCell ref="C97:C99"/>
    <mergeCell ref="C100:C101"/>
    <mergeCell ref="C102:C104"/>
    <mergeCell ref="C105:C106"/>
    <mergeCell ref="C109:C110"/>
    <mergeCell ref="C107:C108"/>
    <mergeCell ref="C125:C126"/>
    <mergeCell ref="B150:E150"/>
    <mergeCell ref="A151:A165"/>
    <mergeCell ref="B151:B164"/>
    <mergeCell ref="C151:C153"/>
    <mergeCell ref="C154:C155"/>
    <mergeCell ref="C156:C158"/>
    <mergeCell ref="C159:C160"/>
    <mergeCell ref="C163:C164"/>
    <mergeCell ref="B132:E132"/>
    <mergeCell ref="A133:A147"/>
    <mergeCell ref="B133:B146"/>
    <mergeCell ref="C133:C135"/>
    <mergeCell ref="C136:C137"/>
    <mergeCell ref="C138:C140"/>
    <mergeCell ref="C141:C142"/>
    <mergeCell ref="C145:C146"/>
    <mergeCell ref="C143:C144"/>
    <mergeCell ref="C161:C162"/>
    <mergeCell ref="B186:E186"/>
    <mergeCell ref="A187:A201"/>
    <mergeCell ref="B187:B200"/>
    <mergeCell ref="C187:C189"/>
    <mergeCell ref="C190:C191"/>
    <mergeCell ref="C192:C194"/>
    <mergeCell ref="C195:C196"/>
    <mergeCell ref="C199:C200"/>
    <mergeCell ref="B168:E168"/>
    <mergeCell ref="A169:A183"/>
    <mergeCell ref="B169:B182"/>
    <mergeCell ref="C169:C171"/>
    <mergeCell ref="C172:C173"/>
    <mergeCell ref="C174:C176"/>
    <mergeCell ref="C177:C178"/>
    <mergeCell ref="C181:C182"/>
    <mergeCell ref="C179:C180"/>
    <mergeCell ref="C197:C198"/>
    <mergeCell ref="A204:F204"/>
    <mergeCell ref="B206:E206"/>
    <mergeCell ref="A207:A221"/>
    <mergeCell ref="B207:B220"/>
    <mergeCell ref="C207:C209"/>
    <mergeCell ref="C210:C211"/>
    <mergeCell ref="C212:C214"/>
    <mergeCell ref="C215:C216"/>
    <mergeCell ref="C219:C220"/>
    <mergeCell ref="C217:C218"/>
    <mergeCell ref="B240:E240"/>
    <mergeCell ref="A241:A255"/>
    <mergeCell ref="B241:B254"/>
    <mergeCell ref="C241:C243"/>
    <mergeCell ref="C244:C245"/>
    <mergeCell ref="C246:C248"/>
    <mergeCell ref="C249:C250"/>
    <mergeCell ref="C253:C254"/>
    <mergeCell ref="B223:E223"/>
    <mergeCell ref="A224:A238"/>
    <mergeCell ref="B224:B237"/>
    <mergeCell ref="C224:C226"/>
    <mergeCell ref="C227:C228"/>
    <mergeCell ref="C229:C231"/>
    <mergeCell ref="C232:C233"/>
    <mergeCell ref="C236:C237"/>
    <mergeCell ref="C234:C235"/>
    <mergeCell ref="C251:C252"/>
    <mergeCell ref="B276:E276"/>
    <mergeCell ref="A277:A291"/>
    <mergeCell ref="B277:B290"/>
    <mergeCell ref="C277:C279"/>
    <mergeCell ref="C280:C281"/>
    <mergeCell ref="C282:C284"/>
    <mergeCell ref="C285:C286"/>
    <mergeCell ref="C289:C290"/>
    <mergeCell ref="B258:E258"/>
    <mergeCell ref="A259:A273"/>
    <mergeCell ref="B259:B272"/>
    <mergeCell ref="C259:C261"/>
    <mergeCell ref="C262:C263"/>
    <mergeCell ref="C264:C266"/>
    <mergeCell ref="C267:C268"/>
    <mergeCell ref="C271:C272"/>
    <mergeCell ref="C269:C270"/>
    <mergeCell ref="C287:C288"/>
    <mergeCell ref="B314:E314"/>
    <mergeCell ref="A315:A329"/>
    <mergeCell ref="B315:B328"/>
    <mergeCell ref="C315:C317"/>
    <mergeCell ref="C318:C319"/>
    <mergeCell ref="C320:C322"/>
    <mergeCell ref="C323:C324"/>
    <mergeCell ref="C327:C328"/>
    <mergeCell ref="A294:F294"/>
    <mergeCell ref="B296:E296"/>
    <mergeCell ref="A297:A311"/>
    <mergeCell ref="B297:B310"/>
    <mergeCell ref="C297:C299"/>
    <mergeCell ref="C300:C301"/>
    <mergeCell ref="C302:C304"/>
    <mergeCell ref="C305:C306"/>
    <mergeCell ref="C309:C310"/>
    <mergeCell ref="C307:C308"/>
    <mergeCell ref="C325:C326"/>
    <mergeCell ref="B350:E350"/>
    <mergeCell ref="A351:A365"/>
    <mergeCell ref="B351:B364"/>
    <mergeCell ref="C351:C353"/>
    <mergeCell ref="C354:C355"/>
    <mergeCell ref="C356:C358"/>
    <mergeCell ref="C359:C360"/>
    <mergeCell ref="C363:C364"/>
    <mergeCell ref="B332:E332"/>
    <mergeCell ref="A333:A347"/>
    <mergeCell ref="B333:B346"/>
    <mergeCell ref="C333:C335"/>
    <mergeCell ref="C336:C337"/>
    <mergeCell ref="C338:C340"/>
    <mergeCell ref="C341:C342"/>
    <mergeCell ref="C345:C346"/>
    <mergeCell ref="C343:C344"/>
    <mergeCell ref="C361:C362"/>
    <mergeCell ref="A368:F368"/>
    <mergeCell ref="B370:E370"/>
    <mergeCell ref="A371:A385"/>
    <mergeCell ref="B371:B384"/>
    <mergeCell ref="C371:C373"/>
    <mergeCell ref="C374:C375"/>
    <mergeCell ref="C376:C378"/>
    <mergeCell ref="C379:C380"/>
    <mergeCell ref="C383:C384"/>
    <mergeCell ref="C381:C382"/>
    <mergeCell ref="B406:E406"/>
    <mergeCell ref="A407:A421"/>
    <mergeCell ref="B407:B420"/>
    <mergeCell ref="C407:C409"/>
    <mergeCell ref="C410:C411"/>
    <mergeCell ref="C412:C414"/>
    <mergeCell ref="C415:C416"/>
    <mergeCell ref="C419:C420"/>
    <mergeCell ref="B388:E388"/>
    <mergeCell ref="A389:A403"/>
    <mergeCell ref="B389:B402"/>
    <mergeCell ref="C389:C391"/>
    <mergeCell ref="C392:C393"/>
    <mergeCell ref="C394:C396"/>
    <mergeCell ref="C397:C398"/>
    <mergeCell ref="C401:C402"/>
    <mergeCell ref="C399:C400"/>
    <mergeCell ref="C417:C418"/>
    <mergeCell ref="B442:E442"/>
    <mergeCell ref="A443:A457"/>
    <mergeCell ref="B443:B456"/>
    <mergeCell ref="C443:C445"/>
    <mergeCell ref="C446:C447"/>
    <mergeCell ref="C448:C450"/>
    <mergeCell ref="C451:C452"/>
    <mergeCell ref="C455:C456"/>
    <mergeCell ref="B424:E424"/>
    <mergeCell ref="A425:A439"/>
    <mergeCell ref="B425:B438"/>
    <mergeCell ref="C425:C427"/>
    <mergeCell ref="C428:C429"/>
    <mergeCell ref="C430:C432"/>
    <mergeCell ref="C433:C434"/>
    <mergeCell ref="C437:C438"/>
    <mergeCell ref="C435:C436"/>
    <mergeCell ref="C453:C454"/>
    <mergeCell ref="A460:F460"/>
    <mergeCell ref="B462:E462"/>
    <mergeCell ref="A463:A477"/>
    <mergeCell ref="B463:B476"/>
    <mergeCell ref="C463:C465"/>
    <mergeCell ref="C466:C467"/>
    <mergeCell ref="C468:C470"/>
    <mergeCell ref="C471:C472"/>
    <mergeCell ref="C475:C476"/>
    <mergeCell ref="C473:C474"/>
    <mergeCell ref="A480:F480"/>
    <mergeCell ref="B482:E482"/>
    <mergeCell ref="A483:A497"/>
    <mergeCell ref="B483:B496"/>
    <mergeCell ref="C483:C485"/>
    <mergeCell ref="C486:C487"/>
    <mergeCell ref="C488:C490"/>
    <mergeCell ref="C491:C492"/>
    <mergeCell ref="C495:C496"/>
    <mergeCell ref="C493:C494"/>
    <mergeCell ref="B518:E518"/>
    <mergeCell ref="A519:A533"/>
    <mergeCell ref="B519:B532"/>
    <mergeCell ref="C519:C521"/>
    <mergeCell ref="C522:C523"/>
    <mergeCell ref="C524:C526"/>
    <mergeCell ref="C527:C528"/>
    <mergeCell ref="C531:C532"/>
    <mergeCell ref="B500:E500"/>
    <mergeCell ref="A501:A515"/>
    <mergeCell ref="B501:B514"/>
    <mergeCell ref="C501:C503"/>
    <mergeCell ref="C504:C505"/>
    <mergeCell ref="C506:C508"/>
    <mergeCell ref="C509:C510"/>
    <mergeCell ref="C513:C514"/>
    <mergeCell ref="C511:C512"/>
    <mergeCell ref="C529:C530"/>
    <mergeCell ref="B554:E554"/>
    <mergeCell ref="A555:A569"/>
    <mergeCell ref="B555:B568"/>
    <mergeCell ref="C555:C557"/>
    <mergeCell ref="C558:C559"/>
    <mergeCell ref="C560:C562"/>
    <mergeCell ref="C563:C564"/>
    <mergeCell ref="C567:C568"/>
    <mergeCell ref="B536:E536"/>
    <mergeCell ref="A537:A551"/>
    <mergeCell ref="B537:B550"/>
    <mergeCell ref="C537:C539"/>
    <mergeCell ref="C540:C541"/>
    <mergeCell ref="C542:C544"/>
    <mergeCell ref="C545:C546"/>
    <mergeCell ref="C549:C550"/>
    <mergeCell ref="C547:C548"/>
    <mergeCell ref="C565:C566"/>
    <mergeCell ref="B593:E593"/>
    <mergeCell ref="A594:A608"/>
    <mergeCell ref="B594:B607"/>
    <mergeCell ref="C594:C596"/>
    <mergeCell ref="C597:C598"/>
    <mergeCell ref="C599:C601"/>
    <mergeCell ref="C602:C603"/>
    <mergeCell ref="C606:C607"/>
    <mergeCell ref="A572:F572"/>
    <mergeCell ref="B575:E575"/>
    <mergeCell ref="A576:A590"/>
    <mergeCell ref="B576:B589"/>
    <mergeCell ref="C576:C578"/>
    <mergeCell ref="C579:C580"/>
    <mergeCell ref="C581:C583"/>
    <mergeCell ref="C584:C585"/>
    <mergeCell ref="C588:C589"/>
    <mergeCell ref="C586:C587"/>
    <mergeCell ref="C604:C605"/>
    <mergeCell ref="A610:F610"/>
    <mergeCell ref="B612:E612"/>
    <mergeCell ref="A613:A627"/>
    <mergeCell ref="B613:B626"/>
    <mergeCell ref="C613:C615"/>
    <mergeCell ref="C616:C617"/>
    <mergeCell ref="C618:C620"/>
    <mergeCell ref="C621:C622"/>
    <mergeCell ref="C625:C626"/>
    <mergeCell ref="C623:C624"/>
    <mergeCell ref="B648:E648"/>
    <mergeCell ref="A649:A663"/>
    <mergeCell ref="B649:B662"/>
    <mergeCell ref="C649:C651"/>
    <mergeCell ref="C652:C653"/>
    <mergeCell ref="C654:C656"/>
    <mergeCell ref="C657:C658"/>
    <mergeCell ref="C661:C662"/>
    <mergeCell ref="B630:E630"/>
    <mergeCell ref="A631:A645"/>
    <mergeCell ref="B631:B644"/>
    <mergeCell ref="C631:C633"/>
    <mergeCell ref="C634:C635"/>
    <mergeCell ref="C636:C638"/>
    <mergeCell ref="C639:C640"/>
    <mergeCell ref="C643:C644"/>
    <mergeCell ref="C641:C642"/>
    <mergeCell ref="C659:C660"/>
    <mergeCell ref="B684:E684"/>
    <mergeCell ref="A685:A699"/>
    <mergeCell ref="B685:B698"/>
    <mergeCell ref="C685:C687"/>
    <mergeCell ref="C688:C689"/>
    <mergeCell ref="C690:C692"/>
    <mergeCell ref="C693:C694"/>
    <mergeCell ref="C697:C698"/>
    <mergeCell ref="B666:E666"/>
    <mergeCell ref="A667:A681"/>
    <mergeCell ref="B667:B680"/>
    <mergeCell ref="C667:C669"/>
    <mergeCell ref="C670:C671"/>
    <mergeCell ref="C672:C674"/>
    <mergeCell ref="C675:C676"/>
    <mergeCell ref="C679:C680"/>
    <mergeCell ref="C677:C678"/>
    <mergeCell ref="C695:C696"/>
    <mergeCell ref="A702:F702"/>
    <mergeCell ref="B704:E704"/>
    <mergeCell ref="A705:A719"/>
    <mergeCell ref="B705:B718"/>
    <mergeCell ref="C705:C707"/>
    <mergeCell ref="C708:C709"/>
    <mergeCell ref="C710:C712"/>
    <mergeCell ref="C713:C714"/>
    <mergeCell ref="C717:C718"/>
    <mergeCell ref="C715:C716"/>
    <mergeCell ref="B740:E740"/>
    <mergeCell ref="A741:A755"/>
    <mergeCell ref="B741:B754"/>
    <mergeCell ref="C741:C743"/>
    <mergeCell ref="C744:C745"/>
    <mergeCell ref="C746:C748"/>
    <mergeCell ref="C749:C750"/>
    <mergeCell ref="C753:C754"/>
    <mergeCell ref="B722:E722"/>
    <mergeCell ref="A723:A737"/>
    <mergeCell ref="B723:B736"/>
    <mergeCell ref="C723:C725"/>
    <mergeCell ref="C726:C727"/>
    <mergeCell ref="C728:C730"/>
    <mergeCell ref="C731:C732"/>
    <mergeCell ref="C735:C736"/>
    <mergeCell ref="C733:C734"/>
    <mergeCell ref="C751:C752"/>
    <mergeCell ref="B776:E776"/>
    <mergeCell ref="A777:A791"/>
    <mergeCell ref="B777:B790"/>
    <mergeCell ref="C777:C779"/>
    <mergeCell ref="C780:C781"/>
    <mergeCell ref="C782:C784"/>
    <mergeCell ref="C785:C786"/>
    <mergeCell ref="C789:C790"/>
    <mergeCell ref="B758:E758"/>
    <mergeCell ref="A759:A773"/>
    <mergeCell ref="B759:B772"/>
    <mergeCell ref="C759:C761"/>
    <mergeCell ref="C762:C763"/>
    <mergeCell ref="C764:C766"/>
    <mergeCell ref="C767:C768"/>
    <mergeCell ref="C771:C772"/>
    <mergeCell ref="C769:C770"/>
    <mergeCell ref="C787:C788"/>
    <mergeCell ref="B813:E813"/>
    <mergeCell ref="A814:A829"/>
    <mergeCell ref="B814:B828"/>
    <mergeCell ref="C814:C816"/>
    <mergeCell ref="C817:C818"/>
    <mergeCell ref="C819:C821"/>
    <mergeCell ref="C822:C823"/>
    <mergeCell ref="C826:C828"/>
    <mergeCell ref="B794:E794"/>
    <mergeCell ref="A795:A810"/>
    <mergeCell ref="B795:B809"/>
    <mergeCell ref="C795:C797"/>
    <mergeCell ref="C798:C799"/>
    <mergeCell ref="C800:C802"/>
    <mergeCell ref="C803:C804"/>
    <mergeCell ref="C807:C809"/>
    <mergeCell ref="C805:C806"/>
    <mergeCell ref="C824:C825"/>
    <mergeCell ref="A832:F832"/>
    <mergeCell ref="B834:E834"/>
    <mergeCell ref="A835:A850"/>
    <mergeCell ref="B835:B849"/>
    <mergeCell ref="C835:C837"/>
    <mergeCell ref="C838:C839"/>
    <mergeCell ref="C840:C842"/>
    <mergeCell ref="C843:C844"/>
    <mergeCell ref="C847:C849"/>
    <mergeCell ref="C845:C846"/>
    <mergeCell ref="B853:E853"/>
    <mergeCell ref="A854:A869"/>
    <mergeCell ref="B854:B868"/>
    <mergeCell ref="C854:C856"/>
    <mergeCell ref="C857:C858"/>
    <mergeCell ref="C859:C861"/>
    <mergeCell ref="C862:C863"/>
    <mergeCell ref="C864:C865"/>
    <mergeCell ref="C866:C868"/>
    <mergeCell ref="B873:E873"/>
    <mergeCell ref="A874:A889"/>
    <mergeCell ref="B874:B888"/>
    <mergeCell ref="C874:C876"/>
    <mergeCell ref="C877:C878"/>
    <mergeCell ref="C879:C881"/>
    <mergeCell ref="C882:C883"/>
    <mergeCell ref="C884:C885"/>
    <mergeCell ref="C886:C888"/>
    <mergeCell ref="B892:E892"/>
    <mergeCell ref="A893:A907"/>
    <mergeCell ref="B893:B906"/>
    <mergeCell ref="C893:C895"/>
    <mergeCell ref="C896:C897"/>
    <mergeCell ref="C898:C900"/>
    <mergeCell ref="C901:C902"/>
    <mergeCell ref="C903:C904"/>
    <mergeCell ref="C905:C907"/>
    <mergeCell ref="B929:E929"/>
    <mergeCell ref="A930:A945"/>
    <mergeCell ref="B930:B944"/>
    <mergeCell ref="C930:C932"/>
    <mergeCell ref="C933:C934"/>
    <mergeCell ref="C935:C937"/>
    <mergeCell ref="C938:C939"/>
    <mergeCell ref="B910:E910"/>
    <mergeCell ref="A911:A926"/>
    <mergeCell ref="C911:C913"/>
    <mergeCell ref="C914:C915"/>
    <mergeCell ref="C916:C918"/>
    <mergeCell ref="C919:C920"/>
    <mergeCell ref="C921:C922"/>
    <mergeCell ref="B911:B925"/>
    <mergeCell ref="C923:C925"/>
    <mergeCell ref="C940:C941"/>
    <mergeCell ref="C942:C944"/>
    <mergeCell ref="B967:E967"/>
    <mergeCell ref="A968:A983"/>
    <mergeCell ref="B968:B982"/>
    <mergeCell ref="C968:C970"/>
    <mergeCell ref="C971:C972"/>
    <mergeCell ref="C973:C975"/>
    <mergeCell ref="C976:C977"/>
    <mergeCell ref="B948:E948"/>
    <mergeCell ref="A949:A964"/>
    <mergeCell ref="B949:B963"/>
    <mergeCell ref="C949:C951"/>
    <mergeCell ref="C952:C953"/>
    <mergeCell ref="C980:C982"/>
    <mergeCell ref="C954:C956"/>
    <mergeCell ref="C957:C958"/>
    <mergeCell ref="C959:C960"/>
    <mergeCell ref="C961:C963"/>
    <mergeCell ref="C978:C979"/>
    <mergeCell ref="B1007:E1007"/>
    <mergeCell ref="A1008:A1023"/>
    <mergeCell ref="B1008:B1022"/>
    <mergeCell ref="C1008:C1010"/>
    <mergeCell ref="C1011:C1012"/>
    <mergeCell ref="C1013:C1015"/>
    <mergeCell ref="C1016:C1017"/>
    <mergeCell ref="C1020:C1022"/>
    <mergeCell ref="A986:F986"/>
    <mergeCell ref="B988:E988"/>
    <mergeCell ref="A989:A1004"/>
    <mergeCell ref="B989:B1003"/>
    <mergeCell ref="C989:C991"/>
    <mergeCell ref="C992:C993"/>
    <mergeCell ref="C994:C996"/>
    <mergeCell ref="C997:C998"/>
    <mergeCell ref="C1001:C1003"/>
    <mergeCell ref="C999:C1000"/>
    <mergeCell ref="C1018:C1019"/>
    <mergeCell ref="B1045:E1045"/>
    <mergeCell ref="A1046:A1061"/>
    <mergeCell ref="B1046:B1060"/>
    <mergeCell ref="C1046:C1048"/>
    <mergeCell ref="C1049:C1050"/>
    <mergeCell ref="C1051:C1053"/>
    <mergeCell ref="C1054:C1055"/>
    <mergeCell ref="C1058:C1060"/>
    <mergeCell ref="B1026:E1026"/>
    <mergeCell ref="A1027:A1042"/>
    <mergeCell ref="B1027:B1041"/>
    <mergeCell ref="C1027:C1029"/>
    <mergeCell ref="C1030:C1031"/>
    <mergeCell ref="C1032:C1034"/>
    <mergeCell ref="C1035:C1036"/>
    <mergeCell ref="C1037:C1038"/>
    <mergeCell ref="C1039:C1041"/>
    <mergeCell ref="C1056:C1057"/>
    <mergeCell ref="B1083:E1083"/>
    <mergeCell ref="A1084:A1099"/>
    <mergeCell ref="B1084:B1098"/>
    <mergeCell ref="C1084:C1086"/>
    <mergeCell ref="C1087:C1088"/>
    <mergeCell ref="C1089:C1091"/>
    <mergeCell ref="C1092:C1093"/>
    <mergeCell ref="B1064:E1064"/>
    <mergeCell ref="A1065:A1080"/>
    <mergeCell ref="B1065:B1079"/>
    <mergeCell ref="C1065:C1067"/>
    <mergeCell ref="C1068:C1069"/>
    <mergeCell ref="C1070:C1072"/>
    <mergeCell ref="C1073:C1074"/>
    <mergeCell ref="C1077:C1079"/>
    <mergeCell ref="C1075:C1076"/>
    <mergeCell ref="C1094:C1095"/>
    <mergeCell ref="C1096:C1098"/>
    <mergeCell ref="A1102:F1102"/>
    <mergeCell ref="B1104:E1104"/>
    <mergeCell ref="A1105:A1120"/>
    <mergeCell ref="B1105:B1119"/>
    <mergeCell ref="C1105:C1107"/>
    <mergeCell ref="C1108:C1109"/>
    <mergeCell ref="C1110:C1112"/>
    <mergeCell ref="C1113:C1114"/>
    <mergeCell ref="C1115:C1116"/>
    <mergeCell ref="C1117:C1119"/>
    <mergeCell ref="B1142:E1142"/>
    <mergeCell ref="A1143:A1158"/>
    <mergeCell ref="B1143:B1157"/>
    <mergeCell ref="C1143:C1145"/>
    <mergeCell ref="C1146:C1147"/>
    <mergeCell ref="C1148:C1150"/>
    <mergeCell ref="C1151:C1152"/>
    <mergeCell ref="B1123:E1123"/>
    <mergeCell ref="A1124:A1139"/>
    <mergeCell ref="B1124:B1138"/>
    <mergeCell ref="C1124:C1126"/>
    <mergeCell ref="C1127:C1128"/>
    <mergeCell ref="C1129:C1131"/>
    <mergeCell ref="C1132:C1133"/>
    <mergeCell ref="C1136:C1138"/>
    <mergeCell ref="C1134:C1135"/>
    <mergeCell ref="C1153:C1154"/>
    <mergeCell ref="C1155:C1157"/>
    <mergeCell ref="B1180:E1180"/>
    <mergeCell ref="A1181:A1195"/>
    <mergeCell ref="B1181:B1194"/>
    <mergeCell ref="C1181:C1183"/>
    <mergeCell ref="C1184:C1185"/>
    <mergeCell ref="C1186:C1188"/>
    <mergeCell ref="B1161:E1161"/>
    <mergeCell ref="A1162:A1177"/>
    <mergeCell ref="B1162:B1176"/>
    <mergeCell ref="C1162:C1164"/>
    <mergeCell ref="C1165:C1166"/>
    <mergeCell ref="C1167:C1169"/>
    <mergeCell ref="C1170:C1171"/>
    <mergeCell ref="C1172:C1173"/>
    <mergeCell ref="C1174:C1176"/>
    <mergeCell ref="C1189:C1190"/>
    <mergeCell ref="C1191:C1192"/>
    <mergeCell ref="C1193:C1195"/>
    <mergeCell ref="B1217:E1217"/>
    <mergeCell ref="A1218:A1233"/>
    <mergeCell ref="B1218:B1232"/>
    <mergeCell ref="C1218:C1220"/>
    <mergeCell ref="C1221:C1222"/>
    <mergeCell ref="C1223:C1225"/>
    <mergeCell ref="B1198:E1198"/>
    <mergeCell ref="A1199:A1214"/>
    <mergeCell ref="B1199:B1213"/>
    <mergeCell ref="C1199:C1201"/>
    <mergeCell ref="C1202:C1203"/>
    <mergeCell ref="C1204:C1206"/>
    <mergeCell ref="C1207:C1208"/>
    <mergeCell ref="C1209:C1210"/>
    <mergeCell ref="C1211:C1213"/>
    <mergeCell ref="C1226:C1227"/>
    <mergeCell ref="C1228:C1229"/>
    <mergeCell ref="C1230:C1232"/>
    <mergeCell ref="B1295:E1295"/>
    <mergeCell ref="B1257:E1257"/>
    <mergeCell ref="A1258:A1273"/>
    <mergeCell ref="B1258:B1272"/>
    <mergeCell ref="C1258:C1260"/>
    <mergeCell ref="C1261:C1262"/>
    <mergeCell ref="C1263:C1265"/>
    <mergeCell ref="A1236:F1236"/>
    <mergeCell ref="B1238:E1238"/>
    <mergeCell ref="A1239:A1254"/>
    <mergeCell ref="B1239:B1253"/>
    <mergeCell ref="C1239:C1241"/>
    <mergeCell ref="C1242:C1243"/>
    <mergeCell ref="C1244:C1246"/>
    <mergeCell ref="C1247:C1248"/>
    <mergeCell ref="C1249:C1250"/>
    <mergeCell ref="C1251:C1253"/>
    <mergeCell ref="C1266:C1267"/>
    <mergeCell ref="C1268:C1269"/>
    <mergeCell ref="C1270:C1272"/>
    <mergeCell ref="B1276:E1276"/>
    <mergeCell ref="A1277:A1292"/>
    <mergeCell ref="B1277:B1291"/>
    <mergeCell ref="C1277:C1279"/>
    <mergeCell ref="C1280:C1281"/>
    <mergeCell ref="C1282:C1284"/>
    <mergeCell ref="C1285:C1286"/>
    <mergeCell ref="C1287:C1288"/>
    <mergeCell ref="C1289:C1291"/>
    <mergeCell ref="C1346:C1347"/>
    <mergeCell ref="C1348:C1350"/>
    <mergeCell ref="C1363:C1364"/>
    <mergeCell ref="C1365:C1366"/>
    <mergeCell ref="C1367:C1369"/>
    <mergeCell ref="A1296:A1311"/>
    <mergeCell ref="B1296:B1310"/>
    <mergeCell ref="C1296:C1298"/>
    <mergeCell ref="C1299:C1300"/>
    <mergeCell ref="C1301:C1303"/>
    <mergeCell ref="C1304:C1305"/>
    <mergeCell ref="C1306:C1307"/>
    <mergeCell ref="C1308:C1310"/>
    <mergeCell ref="A1374:A1389"/>
    <mergeCell ref="B1374:B1388"/>
    <mergeCell ref="C1374:C1376"/>
    <mergeCell ref="C1377:C1378"/>
    <mergeCell ref="C1379:C1381"/>
    <mergeCell ref="A1392:F1392"/>
    <mergeCell ref="B1394:E1394"/>
    <mergeCell ref="A1395:A1410"/>
    <mergeCell ref="B1395:B1409"/>
    <mergeCell ref="C1395:C1397"/>
    <mergeCell ref="C1382:C1383"/>
    <mergeCell ref="C1384:C1385"/>
    <mergeCell ref="C1386:C1388"/>
    <mergeCell ref="C1403:C1404"/>
    <mergeCell ref="C1405:C1406"/>
    <mergeCell ref="C1407:C1409"/>
    <mergeCell ref="C1398:C1399"/>
    <mergeCell ref="C1400:C1402"/>
    <mergeCell ref="A1433:A1448"/>
    <mergeCell ref="C1433:C1435"/>
    <mergeCell ref="C1436:C1437"/>
    <mergeCell ref="B1413:E1413"/>
    <mergeCell ref="A1414:A1429"/>
    <mergeCell ref="B1414:B1428"/>
    <mergeCell ref="C1414:C1416"/>
    <mergeCell ref="C1417:C1418"/>
    <mergeCell ref="C1419:C1421"/>
    <mergeCell ref="C1422:C1423"/>
    <mergeCell ref="C1424:C1425"/>
    <mergeCell ref="C1426:C1428"/>
    <mergeCell ref="C1438:C1440"/>
    <mergeCell ref="C1441:C1442"/>
    <mergeCell ref="C1443:C1444"/>
    <mergeCell ref="C1445:C1447"/>
    <mergeCell ref="B1433:B1447"/>
    <mergeCell ref="B1432:E1432"/>
    <mergeCell ref="B1373:E1373"/>
    <mergeCell ref="B1354:E1354"/>
    <mergeCell ref="A1314:F1314"/>
    <mergeCell ref="B1316:E1316"/>
    <mergeCell ref="A1317:A1332"/>
    <mergeCell ref="B1317:B1331"/>
    <mergeCell ref="C1317:C1319"/>
    <mergeCell ref="C1320:C1321"/>
    <mergeCell ref="C1322:C1324"/>
    <mergeCell ref="C1325:C1326"/>
    <mergeCell ref="C1327:C1328"/>
    <mergeCell ref="C1329:C1331"/>
    <mergeCell ref="A1355:A1370"/>
    <mergeCell ref="B1355:B1369"/>
    <mergeCell ref="C1355:C1357"/>
    <mergeCell ref="C1358:C1359"/>
    <mergeCell ref="C1360:C1362"/>
    <mergeCell ref="B1335:E1335"/>
    <mergeCell ref="A1336:A1351"/>
    <mergeCell ref="B1336:B1350"/>
    <mergeCell ref="C1336:C1338"/>
    <mergeCell ref="C1339:C1340"/>
    <mergeCell ref="C1341:C1343"/>
    <mergeCell ref="C1344:C1345"/>
  </mergeCells>
  <pageMargins left="0.7" right="0.7" top="0.75" bottom="0.75" header="0.3" footer="0.3"/>
  <pageSetup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3F93A-CE55-420E-A741-4F5C484F6804}">
  <sheetPr>
    <tabColor rgb="FF00B050"/>
  </sheetPr>
  <dimension ref="B1:Y135"/>
  <sheetViews>
    <sheetView topLeftCell="E1" zoomScale="80" zoomScaleNormal="80" workbookViewId="0">
      <selection activeCell="U102" sqref="U102"/>
    </sheetView>
  </sheetViews>
  <sheetFormatPr baseColWidth="10" defaultRowHeight="14.4" x14ac:dyDescent="0.3"/>
  <cols>
    <col min="2" max="2" width="23.5546875" customWidth="1"/>
    <col min="3" max="3" width="11.109375" style="184" customWidth="1"/>
    <col min="4" max="4" width="18.109375" customWidth="1"/>
    <col min="5" max="5" width="15" customWidth="1"/>
    <col min="6" max="6" width="21.88671875" customWidth="1"/>
    <col min="7" max="7" width="21.44140625" customWidth="1"/>
    <col min="8" max="8" width="16" customWidth="1"/>
    <col min="9" max="9" width="14.5546875" customWidth="1"/>
    <col min="10" max="10" width="17.88671875" customWidth="1"/>
    <col min="11" max="11" width="17.109375" customWidth="1"/>
    <col min="12" max="12" width="19.88671875" customWidth="1"/>
    <col min="13" max="13" width="22.33203125" customWidth="1"/>
    <col min="14" max="14" width="16.44140625" customWidth="1"/>
    <col min="15" max="15" width="14.109375" style="184" customWidth="1"/>
    <col min="16" max="16" width="16.6640625" style="184" customWidth="1"/>
    <col min="17" max="17" width="12.88671875" style="184" customWidth="1"/>
    <col min="18" max="18" width="13.44140625" style="184" customWidth="1"/>
    <col min="22" max="22" width="12.88671875" customWidth="1"/>
  </cols>
  <sheetData>
    <row r="1" spans="2:25" ht="15" thickBot="1" x14ac:dyDescent="0.35"/>
    <row r="2" spans="2:25" ht="15.75" customHeight="1" thickBot="1" x14ac:dyDescent="0.35">
      <c r="B2" s="849" t="s">
        <v>387</v>
      </c>
      <c r="C2" s="852" t="s">
        <v>388</v>
      </c>
      <c r="D2" s="853" t="s">
        <v>389</v>
      </c>
      <c r="E2" s="854"/>
      <c r="F2" s="855"/>
    </row>
    <row r="3" spans="2:25" ht="15.75" customHeight="1" x14ac:dyDescent="0.3">
      <c r="B3" s="850"/>
      <c r="C3" s="850"/>
      <c r="D3" s="856" t="s">
        <v>390</v>
      </c>
      <c r="E3" s="856" t="s">
        <v>391</v>
      </c>
      <c r="F3" s="856" t="s">
        <v>392</v>
      </c>
      <c r="G3" s="184"/>
      <c r="H3" s="823" t="s">
        <v>391</v>
      </c>
      <c r="I3" s="824"/>
      <c r="J3" s="824"/>
      <c r="K3" s="824"/>
      <c r="L3" s="825"/>
      <c r="M3" s="184"/>
      <c r="N3" s="823" t="s">
        <v>440</v>
      </c>
      <c r="O3" s="824"/>
      <c r="P3" s="824"/>
      <c r="Q3" s="824"/>
      <c r="R3" s="825"/>
      <c r="U3" s="823" t="s">
        <v>440</v>
      </c>
      <c r="V3" s="824"/>
      <c r="W3" s="824"/>
      <c r="X3" s="824"/>
      <c r="Y3" s="825"/>
    </row>
    <row r="4" spans="2:25" ht="31.5" customHeight="1" thickBot="1" x14ac:dyDescent="0.35">
      <c r="B4" s="851"/>
      <c r="C4" s="851"/>
      <c r="D4" s="857"/>
      <c r="E4" s="857"/>
      <c r="F4" s="857"/>
      <c r="H4" s="296" t="s">
        <v>166</v>
      </c>
      <c r="I4" s="305" t="s">
        <v>251</v>
      </c>
      <c r="J4" s="306" t="s">
        <v>210</v>
      </c>
      <c r="K4" s="299" t="s">
        <v>97</v>
      </c>
      <c r="L4" s="300" t="s">
        <v>98</v>
      </c>
      <c r="N4" s="251" t="s">
        <v>394</v>
      </c>
      <c r="O4" s="252" t="s">
        <v>393</v>
      </c>
      <c r="P4" s="339" t="s">
        <v>395</v>
      </c>
      <c r="Q4" s="253" t="s">
        <v>396</v>
      </c>
      <c r="R4" s="340" t="s">
        <v>397</v>
      </c>
      <c r="U4" s="307" t="s">
        <v>394</v>
      </c>
      <c r="V4" s="308" t="s">
        <v>393</v>
      </c>
      <c r="W4" s="309" t="s">
        <v>395</v>
      </c>
      <c r="X4" s="310" t="s">
        <v>396</v>
      </c>
      <c r="Y4" s="340" t="s">
        <v>397</v>
      </c>
    </row>
    <row r="5" spans="2:25" ht="19.2" customHeight="1" x14ac:dyDescent="0.3">
      <c r="B5" s="843" t="s">
        <v>398</v>
      </c>
      <c r="C5" s="846">
        <v>5</v>
      </c>
      <c r="D5" s="254" t="s">
        <v>94</v>
      </c>
      <c r="E5" s="254" t="s">
        <v>98</v>
      </c>
      <c r="F5" s="255" t="s">
        <v>99</v>
      </c>
      <c r="H5" s="135">
        <f>COUNTIF(E5:E74,E35)</f>
        <v>7</v>
      </c>
      <c r="I5" s="135">
        <f>COUNTIF(E5:E74,E27)</f>
        <v>14</v>
      </c>
      <c r="J5" s="135">
        <f>COUNTIF(E5:E74,E6)</f>
        <v>11</v>
      </c>
      <c r="K5" s="135">
        <f>COUNTIF(E5:E74,E16)</f>
        <v>23</v>
      </c>
      <c r="L5" s="135">
        <f>COUNTIF(E5:E74,E14)</f>
        <v>15</v>
      </c>
      <c r="N5" s="135">
        <f>COUNTIF(F5:F74,F35)</f>
        <v>9</v>
      </c>
      <c r="O5" s="135">
        <f>COUNTIF(F5:F74,F6)</f>
        <v>23</v>
      </c>
      <c r="P5" s="135">
        <f>COUNTIF(F5:F74,F10)</f>
        <v>23</v>
      </c>
      <c r="Q5" s="135">
        <f>COUNTIF(F5:F74,F5)</f>
        <v>15</v>
      </c>
      <c r="R5" s="291">
        <f>SUM(N5:Q5)</f>
        <v>70</v>
      </c>
      <c r="U5" s="322">
        <f>N6</f>
        <v>0.12857142857142856</v>
      </c>
      <c r="V5" s="323">
        <f>O6</f>
        <v>0.32857142857142857</v>
      </c>
      <c r="W5" s="324">
        <f>P6</f>
        <v>0.32857142857142857</v>
      </c>
      <c r="X5" s="334">
        <f>Q6</f>
        <v>0.21428571428571427</v>
      </c>
      <c r="Y5" s="341">
        <f>SUM(U5:X5)</f>
        <v>1</v>
      </c>
    </row>
    <row r="6" spans="2:25" ht="19.2" customHeight="1" x14ac:dyDescent="0.3">
      <c r="B6" s="844"/>
      <c r="C6" s="847"/>
      <c r="D6" s="263" t="s">
        <v>93</v>
      </c>
      <c r="E6" s="263" t="s">
        <v>210</v>
      </c>
      <c r="F6" s="264" t="s">
        <v>101</v>
      </c>
      <c r="H6" s="259">
        <f>H5/$R$5</f>
        <v>0.1</v>
      </c>
      <c r="I6" s="259">
        <f>I5/$R$5</f>
        <v>0.2</v>
      </c>
      <c r="J6" s="259">
        <f>J5/$R$5</f>
        <v>0.15714285714285714</v>
      </c>
      <c r="K6" s="259">
        <f>K5/$R$5</f>
        <v>0.32857142857142857</v>
      </c>
      <c r="L6" s="259">
        <f>L5/$R$5</f>
        <v>0.21428571428571427</v>
      </c>
      <c r="N6" s="444">
        <f>N5/$R$5</f>
        <v>0.12857142857142856</v>
      </c>
      <c r="O6" s="259">
        <f>O5/$R$5</f>
        <v>0.32857142857142857</v>
      </c>
      <c r="P6" s="259">
        <f>P5/$R$5</f>
        <v>0.32857142857142857</v>
      </c>
      <c r="Q6" s="259">
        <f>Q5/$R$5</f>
        <v>0.21428571428571427</v>
      </c>
      <c r="R6" s="349">
        <f>R5/$R$5</f>
        <v>1</v>
      </c>
    </row>
    <row r="7" spans="2:25" ht="19.2" customHeight="1" x14ac:dyDescent="0.3">
      <c r="B7" s="844"/>
      <c r="C7" s="847"/>
      <c r="D7" s="263" t="s">
        <v>94</v>
      </c>
      <c r="E7" s="263" t="s">
        <v>210</v>
      </c>
      <c r="F7" s="264" t="s">
        <v>101</v>
      </c>
      <c r="H7" s="495"/>
      <c r="I7" s="495"/>
      <c r="J7" s="495"/>
      <c r="K7" s="495"/>
      <c r="L7" s="495"/>
      <c r="N7" s="496"/>
      <c r="O7" s="495"/>
      <c r="P7" s="495"/>
      <c r="Q7" s="495"/>
      <c r="R7" s="497"/>
    </row>
    <row r="8" spans="2:25" ht="19.2" customHeight="1" x14ac:dyDescent="0.3">
      <c r="B8" s="844"/>
      <c r="C8" s="847"/>
      <c r="D8" s="263" t="s">
        <v>94</v>
      </c>
      <c r="E8" s="263" t="s">
        <v>98</v>
      </c>
      <c r="F8" s="264" t="s">
        <v>99</v>
      </c>
      <c r="H8" s="495"/>
      <c r="I8" s="495"/>
      <c r="J8" s="495"/>
      <c r="K8" s="495"/>
      <c r="L8" s="495"/>
      <c r="N8" s="496"/>
      <c r="O8" s="495"/>
      <c r="P8" s="495"/>
      <c r="Q8" s="495"/>
      <c r="R8" s="497"/>
    </row>
    <row r="9" spans="2:25" ht="19.2" customHeight="1" thickBot="1" x14ac:dyDescent="0.35">
      <c r="B9" s="845"/>
      <c r="C9" s="848"/>
      <c r="D9" s="257" t="s">
        <v>94</v>
      </c>
      <c r="E9" s="257" t="s">
        <v>98</v>
      </c>
      <c r="F9" s="258" t="s">
        <v>99</v>
      </c>
    </row>
    <row r="10" spans="2:25" ht="16.5" customHeight="1" x14ac:dyDescent="0.3">
      <c r="B10" s="843" t="s">
        <v>1056</v>
      </c>
      <c r="C10" s="846">
        <v>6</v>
      </c>
      <c r="D10" s="254" t="s">
        <v>94</v>
      </c>
      <c r="E10" s="254" t="s">
        <v>97</v>
      </c>
      <c r="F10" s="255" t="s">
        <v>100</v>
      </c>
      <c r="O10"/>
      <c r="P10"/>
      <c r="Q10"/>
      <c r="R10"/>
    </row>
    <row r="11" spans="2:25" x14ac:dyDescent="0.3">
      <c r="B11" s="844"/>
      <c r="C11" s="847"/>
      <c r="D11" s="263" t="s">
        <v>193</v>
      </c>
      <c r="E11" s="263" t="s">
        <v>97</v>
      </c>
      <c r="F11" s="264" t="s">
        <v>100</v>
      </c>
      <c r="P11"/>
      <c r="Q11"/>
      <c r="R11"/>
    </row>
    <row r="12" spans="2:25" x14ac:dyDescent="0.3">
      <c r="B12" s="844"/>
      <c r="C12" s="847"/>
      <c r="D12" s="263" t="s">
        <v>193</v>
      </c>
      <c r="E12" s="263" t="s">
        <v>97</v>
      </c>
      <c r="F12" s="264" t="s">
        <v>100</v>
      </c>
      <c r="P12"/>
      <c r="Q12"/>
      <c r="R12"/>
    </row>
    <row r="13" spans="2:25" x14ac:dyDescent="0.3">
      <c r="B13" s="844"/>
      <c r="C13" s="847"/>
      <c r="D13" s="263" t="s">
        <v>94</v>
      </c>
      <c r="E13" s="263" t="s">
        <v>98</v>
      </c>
      <c r="F13" s="264" t="s">
        <v>99</v>
      </c>
      <c r="P13"/>
      <c r="Q13"/>
      <c r="R13"/>
    </row>
    <row r="14" spans="2:25" ht="17.399999999999999" customHeight="1" x14ac:dyDescent="0.3">
      <c r="B14" s="844"/>
      <c r="C14" s="847"/>
      <c r="D14" s="263" t="s">
        <v>94</v>
      </c>
      <c r="E14" s="263" t="s">
        <v>98</v>
      </c>
      <c r="F14" s="264" t="s">
        <v>99</v>
      </c>
      <c r="P14"/>
      <c r="Q14"/>
      <c r="R14"/>
    </row>
    <row r="15" spans="2:25" ht="16.2" customHeight="1" thickBot="1" x14ac:dyDescent="0.35">
      <c r="B15" s="845"/>
      <c r="C15" s="848"/>
      <c r="D15" s="257" t="s">
        <v>94</v>
      </c>
      <c r="E15" s="257" t="s">
        <v>98</v>
      </c>
      <c r="F15" s="258" t="s">
        <v>99</v>
      </c>
      <c r="P15"/>
      <c r="Q15"/>
      <c r="R15"/>
    </row>
    <row r="16" spans="2:25" ht="36.6" customHeight="1" x14ac:dyDescent="0.3">
      <c r="B16" s="843" t="s">
        <v>400</v>
      </c>
      <c r="C16" s="846">
        <v>3</v>
      </c>
      <c r="D16" s="254" t="s">
        <v>93</v>
      </c>
      <c r="E16" s="254" t="s">
        <v>97</v>
      </c>
      <c r="F16" s="255" t="s">
        <v>100</v>
      </c>
      <c r="P16"/>
      <c r="Q16" s="265"/>
      <c r="R16"/>
    </row>
    <row r="17" spans="2:18" ht="18.600000000000001" customHeight="1" x14ac:dyDescent="0.3">
      <c r="B17" s="844"/>
      <c r="C17" s="847"/>
      <c r="D17" s="263" t="s">
        <v>93</v>
      </c>
      <c r="E17" s="263" t="s">
        <v>97</v>
      </c>
      <c r="F17" s="264" t="s">
        <v>100</v>
      </c>
      <c r="P17"/>
      <c r="Q17" s="265"/>
      <c r="R17"/>
    </row>
    <row r="18" spans="2:18" ht="18.600000000000001" customHeight="1" thickBot="1" x14ac:dyDescent="0.35">
      <c r="B18" s="845"/>
      <c r="C18" s="848"/>
      <c r="D18" s="257" t="s">
        <v>93</v>
      </c>
      <c r="E18" s="257" t="s">
        <v>97</v>
      </c>
      <c r="F18" s="258" t="s">
        <v>100</v>
      </c>
      <c r="P18"/>
      <c r="Q18" s="265"/>
      <c r="R18"/>
    </row>
    <row r="19" spans="2:18" ht="21" customHeight="1" x14ac:dyDescent="0.3">
      <c r="B19" s="843" t="s">
        <v>401</v>
      </c>
      <c r="C19" s="846">
        <v>3</v>
      </c>
      <c r="D19" s="254" t="s">
        <v>93</v>
      </c>
      <c r="E19" s="254" t="s">
        <v>210</v>
      </c>
      <c r="F19" s="255" t="s">
        <v>101</v>
      </c>
    </row>
    <row r="20" spans="2:18" ht="21" customHeight="1" x14ac:dyDescent="0.3">
      <c r="B20" s="844"/>
      <c r="C20" s="847"/>
      <c r="D20" s="263" t="s">
        <v>93</v>
      </c>
      <c r="E20" s="263" t="s">
        <v>97</v>
      </c>
      <c r="F20" s="264" t="s">
        <v>100</v>
      </c>
    </row>
    <row r="21" spans="2:18" ht="21" customHeight="1" thickBot="1" x14ac:dyDescent="0.35">
      <c r="B21" s="845"/>
      <c r="C21" s="848"/>
      <c r="D21" s="257" t="s">
        <v>94</v>
      </c>
      <c r="E21" s="257" t="s">
        <v>97</v>
      </c>
      <c r="F21" s="258" t="s">
        <v>100</v>
      </c>
      <c r="R21"/>
    </row>
    <row r="22" spans="2:18" ht="24" customHeight="1" x14ac:dyDescent="0.3">
      <c r="B22" s="843" t="s">
        <v>581</v>
      </c>
      <c r="C22" s="846">
        <v>5</v>
      </c>
      <c r="D22" s="254" t="s">
        <v>93</v>
      </c>
      <c r="E22" s="254" t="s">
        <v>210</v>
      </c>
      <c r="F22" s="255" t="s">
        <v>101</v>
      </c>
      <c r="R22"/>
    </row>
    <row r="23" spans="2:18" ht="24" customHeight="1" x14ac:dyDescent="0.3">
      <c r="B23" s="844"/>
      <c r="C23" s="847"/>
      <c r="D23" s="263" t="s">
        <v>94</v>
      </c>
      <c r="E23" s="263" t="s">
        <v>210</v>
      </c>
      <c r="F23" s="264" t="s">
        <v>101</v>
      </c>
      <c r="R23"/>
    </row>
    <row r="24" spans="2:18" ht="24" customHeight="1" x14ac:dyDescent="0.3">
      <c r="B24" s="844"/>
      <c r="C24" s="847"/>
      <c r="D24" s="263" t="s">
        <v>94</v>
      </c>
      <c r="E24" s="263" t="s">
        <v>210</v>
      </c>
      <c r="F24" s="264" t="s">
        <v>101</v>
      </c>
      <c r="R24"/>
    </row>
    <row r="25" spans="2:18" ht="24" customHeight="1" x14ac:dyDescent="0.3">
      <c r="B25" s="844"/>
      <c r="C25" s="847"/>
      <c r="D25" s="263" t="s">
        <v>94</v>
      </c>
      <c r="E25" s="263" t="s">
        <v>210</v>
      </c>
      <c r="F25" s="264" t="s">
        <v>101</v>
      </c>
      <c r="R25"/>
    </row>
    <row r="26" spans="2:18" ht="24" customHeight="1" thickBot="1" x14ac:dyDescent="0.35">
      <c r="B26" s="845"/>
      <c r="C26" s="848"/>
      <c r="D26" s="257" t="s">
        <v>193</v>
      </c>
      <c r="E26" s="257" t="s">
        <v>251</v>
      </c>
      <c r="F26" s="258" t="s">
        <v>101</v>
      </c>
      <c r="R26"/>
    </row>
    <row r="27" spans="2:18" ht="22.2" customHeight="1" thickBot="1" x14ac:dyDescent="0.35">
      <c r="B27" s="543" t="s">
        <v>406</v>
      </c>
      <c r="C27" s="542">
        <v>1</v>
      </c>
      <c r="D27" s="260" t="s">
        <v>193</v>
      </c>
      <c r="E27" s="261" t="s">
        <v>251</v>
      </c>
      <c r="F27" s="262" t="s">
        <v>101</v>
      </c>
      <c r="R27"/>
    </row>
    <row r="28" spans="2:18" ht="20.399999999999999" customHeight="1" x14ac:dyDescent="0.3">
      <c r="B28" s="843" t="s">
        <v>407</v>
      </c>
      <c r="C28" s="846">
        <v>5</v>
      </c>
      <c r="D28" s="254" t="s">
        <v>94</v>
      </c>
      <c r="E28" s="254" t="s">
        <v>210</v>
      </c>
      <c r="F28" s="255" t="s">
        <v>101</v>
      </c>
      <c r="R28"/>
    </row>
    <row r="29" spans="2:18" ht="20.399999999999999" customHeight="1" x14ac:dyDescent="0.3">
      <c r="B29" s="844"/>
      <c r="C29" s="847"/>
      <c r="D29" s="263" t="s">
        <v>93</v>
      </c>
      <c r="E29" s="263" t="s">
        <v>97</v>
      </c>
      <c r="F29" s="264" t="s">
        <v>100</v>
      </c>
      <c r="R29"/>
    </row>
    <row r="30" spans="2:18" ht="20.399999999999999" customHeight="1" x14ac:dyDescent="0.3">
      <c r="B30" s="844"/>
      <c r="C30" s="847"/>
      <c r="D30" s="263" t="s">
        <v>94</v>
      </c>
      <c r="E30" s="263" t="s">
        <v>251</v>
      </c>
      <c r="F30" s="264" t="s">
        <v>101</v>
      </c>
      <c r="R30"/>
    </row>
    <row r="31" spans="2:18" ht="20.399999999999999" customHeight="1" x14ac:dyDescent="0.3">
      <c r="B31" s="844"/>
      <c r="C31" s="847"/>
      <c r="D31" s="263" t="s">
        <v>193</v>
      </c>
      <c r="E31" s="263" t="s">
        <v>251</v>
      </c>
      <c r="F31" s="264" t="s">
        <v>101</v>
      </c>
      <c r="I31" s="570"/>
      <c r="J31" s="570"/>
      <c r="R31"/>
    </row>
    <row r="32" spans="2:18" ht="20.399999999999999" customHeight="1" thickBot="1" x14ac:dyDescent="0.35">
      <c r="B32" s="845"/>
      <c r="C32" s="848"/>
      <c r="D32" s="257" t="s">
        <v>193</v>
      </c>
      <c r="E32" s="257" t="s">
        <v>251</v>
      </c>
      <c r="F32" s="258" t="s">
        <v>101</v>
      </c>
      <c r="I32" s="571"/>
      <c r="J32" s="571"/>
      <c r="R32"/>
    </row>
    <row r="33" spans="2:18" ht="20.399999999999999" customHeight="1" x14ac:dyDescent="0.3">
      <c r="B33" s="828" t="s">
        <v>408</v>
      </c>
      <c r="C33" s="831">
        <v>2</v>
      </c>
      <c r="D33" s="260" t="s">
        <v>193</v>
      </c>
      <c r="E33" s="261" t="s">
        <v>251</v>
      </c>
      <c r="F33" s="262" t="s">
        <v>101</v>
      </c>
      <c r="I33" s="571"/>
      <c r="J33" s="571"/>
      <c r="R33"/>
    </row>
    <row r="34" spans="2:18" ht="20.399999999999999" customHeight="1" thickBot="1" x14ac:dyDescent="0.35">
      <c r="B34" s="830"/>
      <c r="C34" s="833"/>
      <c r="D34" s="256" t="s">
        <v>193</v>
      </c>
      <c r="E34" s="257" t="s">
        <v>251</v>
      </c>
      <c r="F34" s="258" t="s">
        <v>101</v>
      </c>
      <c r="R34"/>
    </row>
    <row r="35" spans="2:18" ht="17.399999999999999" customHeight="1" x14ac:dyDescent="0.3">
      <c r="B35" s="834" t="s">
        <v>409</v>
      </c>
      <c r="C35" s="831">
        <v>5</v>
      </c>
      <c r="D35" s="260" t="s">
        <v>94</v>
      </c>
      <c r="E35" s="261" t="s">
        <v>166</v>
      </c>
      <c r="F35" s="267" t="s">
        <v>102</v>
      </c>
      <c r="R35"/>
    </row>
    <row r="36" spans="2:18" ht="17.399999999999999" customHeight="1" x14ac:dyDescent="0.3">
      <c r="B36" s="836"/>
      <c r="C36" s="832"/>
      <c r="D36" s="266" t="s">
        <v>94</v>
      </c>
      <c r="E36" s="263" t="s">
        <v>251</v>
      </c>
      <c r="F36" s="268" t="s">
        <v>101</v>
      </c>
      <c r="R36"/>
    </row>
    <row r="37" spans="2:18" ht="17.399999999999999" customHeight="1" x14ac:dyDescent="0.3">
      <c r="B37" s="836"/>
      <c r="C37" s="832"/>
      <c r="D37" s="266" t="s">
        <v>94</v>
      </c>
      <c r="E37" s="263" t="s">
        <v>251</v>
      </c>
      <c r="F37" s="268" t="s">
        <v>101</v>
      </c>
      <c r="K37" s="269"/>
      <c r="R37"/>
    </row>
    <row r="38" spans="2:18" ht="17.399999999999999" customHeight="1" x14ac:dyDescent="0.3">
      <c r="B38" s="838"/>
      <c r="C38" s="832"/>
      <c r="D38" s="335" t="s">
        <v>94</v>
      </c>
      <c r="E38" s="336" t="s">
        <v>97</v>
      </c>
      <c r="F38" s="439" t="s">
        <v>100</v>
      </c>
      <c r="K38" s="269"/>
      <c r="R38"/>
    </row>
    <row r="39" spans="2:18" ht="17.399999999999999" customHeight="1" thickBot="1" x14ac:dyDescent="0.35">
      <c r="B39" s="837"/>
      <c r="C39" s="833"/>
      <c r="D39" s="256" t="s">
        <v>94</v>
      </c>
      <c r="E39" s="257" t="s">
        <v>98</v>
      </c>
      <c r="F39" s="270" t="s">
        <v>99</v>
      </c>
      <c r="K39" s="269"/>
      <c r="R39"/>
    </row>
    <row r="40" spans="2:18" ht="16.95" customHeight="1" thickBot="1" x14ac:dyDescent="0.35">
      <c r="B40" s="828" t="s">
        <v>410</v>
      </c>
      <c r="C40" s="831">
        <v>7</v>
      </c>
      <c r="D40" s="311" t="s">
        <v>93</v>
      </c>
      <c r="E40" s="312" t="s">
        <v>166</v>
      </c>
      <c r="F40" s="313" t="s">
        <v>102</v>
      </c>
      <c r="K40" s="269"/>
      <c r="R40"/>
    </row>
    <row r="41" spans="2:18" ht="16.95" customHeight="1" thickBot="1" x14ac:dyDescent="0.35">
      <c r="B41" s="829"/>
      <c r="C41" s="832"/>
      <c r="D41" s="311" t="s">
        <v>193</v>
      </c>
      <c r="E41" s="312" t="s">
        <v>97</v>
      </c>
      <c r="F41" s="313" t="s">
        <v>100</v>
      </c>
      <c r="K41" s="269"/>
      <c r="R41"/>
    </row>
    <row r="42" spans="2:18" ht="16.95" customHeight="1" thickBot="1" x14ac:dyDescent="0.35">
      <c r="B42" s="829"/>
      <c r="C42" s="832"/>
      <c r="D42" s="311" t="s">
        <v>93</v>
      </c>
      <c r="E42" s="312" t="s">
        <v>251</v>
      </c>
      <c r="F42" s="313" t="s">
        <v>102</v>
      </c>
      <c r="K42" s="269"/>
      <c r="R42"/>
    </row>
    <row r="43" spans="2:18" ht="16.95" customHeight="1" thickBot="1" x14ac:dyDescent="0.35">
      <c r="B43" s="829"/>
      <c r="C43" s="832"/>
      <c r="D43" s="311" t="s">
        <v>193</v>
      </c>
      <c r="E43" s="312" t="s">
        <v>97</v>
      </c>
      <c r="F43" s="313" t="s">
        <v>100</v>
      </c>
      <c r="K43" s="269"/>
      <c r="R43"/>
    </row>
    <row r="44" spans="2:18" ht="16.95" customHeight="1" thickBot="1" x14ac:dyDescent="0.35">
      <c r="B44" s="829"/>
      <c r="C44" s="832"/>
      <c r="D44" s="311" t="s">
        <v>94</v>
      </c>
      <c r="E44" s="312" t="s">
        <v>98</v>
      </c>
      <c r="F44" s="313" t="s">
        <v>99</v>
      </c>
      <c r="K44" s="269"/>
      <c r="R44"/>
    </row>
    <row r="45" spans="2:18" ht="16.95" customHeight="1" thickBot="1" x14ac:dyDescent="0.35">
      <c r="B45" s="829"/>
      <c r="C45" s="832"/>
      <c r="D45" s="311" t="s">
        <v>94</v>
      </c>
      <c r="E45" s="312" t="s">
        <v>98</v>
      </c>
      <c r="F45" s="313" t="s">
        <v>99</v>
      </c>
      <c r="K45" s="269"/>
      <c r="R45"/>
    </row>
    <row r="46" spans="2:18" ht="16.95" customHeight="1" thickBot="1" x14ac:dyDescent="0.35">
      <c r="B46" s="830"/>
      <c r="C46" s="833"/>
      <c r="D46" s="271" t="s">
        <v>94</v>
      </c>
      <c r="E46" s="272" t="s">
        <v>98</v>
      </c>
      <c r="F46" s="273" t="s">
        <v>99</v>
      </c>
      <c r="R46"/>
    </row>
    <row r="47" spans="2:18" ht="16.5" customHeight="1" x14ac:dyDescent="0.3">
      <c r="B47" s="828" t="s">
        <v>411</v>
      </c>
      <c r="C47" s="831">
        <v>7</v>
      </c>
      <c r="D47" s="260" t="s">
        <v>94</v>
      </c>
      <c r="E47" s="261" t="s">
        <v>210</v>
      </c>
      <c r="F47" s="262" t="s">
        <v>101</v>
      </c>
      <c r="P47"/>
      <c r="Q47"/>
      <c r="R47"/>
    </row>
    <row r="48" spans="2:18" ht="16.5" customHeight="1" x14ac:dyDescent="0.3">
      <c r="B48" s="829"/>
      <c r="C48" s="832"/>
      <c r="D48" s="266" t="s">
        <v>94</v>
      </c>
      <c r="E48" s="263" t="s">
        <v>251</v>
      </c>
      <c r="F48" s="264" t="s">
        <v>102</v>
      </c>
      <c r="P48"/>
      <c r="Q48"/>
      <c r="R48"/>
    </row>
    <row r="49" spans="2:18" ht="16.5" customHeight="1" x14ac:dyDescent="0.3">
      <c r="B49" s="829"/>
      <c r="C49" s="832"/>
      <c r="D49" s="266" t="s">
        <v>93</v>
      </c>
      <c r="E49" s="263" t="s">
        <v>251</v>
      </c>
      <c r="F49" s="264" t="s">
        <v>102</v>
      </c>
      <c r="P49"/>
      <c r="Q49"/>
      <c r="R49"/>
    </row>
    <row r="50" spans="2:18" ht="16.5" customHeight="1" x14ac:dyDescent="0.3">
      <c r="B50" s="829"/>
      <c r="C50" s="832"/>
      <c r="D50" s="335" t="s">
        <v>193</v>
      </c>
      <c r="E50" s="336" t="s">
        <v>166</v>
      </c>
      <c r="F50" s="274" t="s">
        <v>102</v>
      </c>
      <c r="P50"/>
      <c r="Q50"/>
      <c r="R50"/>
    </row>
    <row r="51" spans="2:18" ht="16.5" customHeight="1" x14ac:dyDescent="0.3">
      <c r="B51" s="829"/>
      <c r="C51" s="832"/>
      <c r="D51" s="335" t="s">
        <v>94</v>
      </c>
      <c r="E51" s="336" t="s">
        <v>98</v>
      </c>
      <c r="F51" s="274" t="s">
        <v>99</v>
      </c>
      <c r="P51"/>
      <c r="Q51"/>
      <c r="R51"/>
    </row>
    <row r="52" spans="2:18" ht="16.5" customHeight="1" x14ac:dyDescent="0.3">
      <c r="B52" s="829"/>
      <c r="C52" s="832"/>
      <c r="D52" s="335" t="s">
        <v>94</v>
      </c>
      <c r="E52" s="336" t="s">
        <v>98</v>
      </c>
      <c r="F52" s="274" t="s">
        <v>99</v>
      </c>
      <c r="P52"/>
      <c r="Q52"/>
      <c r="R52"/>
    </row>
    <row r="53" spans="2:18" ht="16.5" customHeight="1" thickBot="1" x14ac:dyDescent="0.35">
      <c r="B53" s="830"/>
      <c r="C53" s="833"/>
      <c r="D53" s="256" t="s">
        <v>94</v>
      </c>
      <c r="E53" s="257" t="s">
        <v>98</v>
      </c>
      <c r="F53" s="258" t="s">
        <v>99</v>
      </c>
      <c r="P53"/>
      <c r="Q53"/>
      <c r="R53"/>
    </row>
    <row r="54" spans="2:18" ht="16.5" customHeight="1" x14ac:dyDescent="0.3">
      <c r="B54" s="834" t="s">
        <v>412</v>
      </c>
      <c r="C54" s="831">
        <v>6</v>
      </c>
      <c r="D54" s="260" t="s">
        <v>193</v>
      </c>
      <c r="E54" s="261" t="s">
        <v>97</v>
      </c>
      <c r="F54" s="262" t="s">
        <v>100</v>
      </c>
      <c r="P54"/>
      <c r="Q54"/>
      <c r="R54"/>
    </row>
    <row r="55" spans="2:18" ht="16.5" customHeight="1" x14ac:dyDescent="0.3">
      <c r="B55" s="836"/>
      <c r="C55" s="832"/>
      <c r="D55" s="266" t="s">
        <v>93</v>
      </c>
      <c r="E55" s="263" t="s">
        <v>166</v>
      </c>
      <c r="F55" s="264" t="s">
        <v>102</v>
      </c>
      <c r="P55"/>
      <c r="Q55"/>
      <c r="R55"/>
    </row>
    <row r="56" spans="2:18" ht="16.5" customHeight="1" x14ac:dyDescent="0.3">
      <c r="B56" s="836"/>
      <c r="C56" s="832"/>
      <c r="D56" s="266" t="s">
        <v>93</v>
      </c>
      <c r="E56" s="263" t="s">
        <v>97</v>
      </c>
      <c r="F56" s="264" t="s">
        <v>100</v>
      </c>
      <c r="P56"/>
      <c r="Q56"/>
      <c r="R56"/>
    </row>
    <row r="57" spans="2:18" ht="16.5" customHeight="1" x14ac:dyDescent="0.3">
      <c r="B57" s="838"/>
      <c r="C57" s="832"/>
      <c r="D57" s="335" t="s">
        <v>93</v>
      </c>
      <c r="E57" s="336" t="s">
        <v>97</v>
      </c>
      <c r="F57" s="274" t="s">
        <v>100</v>
      </c>
      <c r="P57"/>
      <c r="Q57"/>
      <c r="R57"/>
    </row>
    <row r="58" spans="2:18" ht="16.5" customHeight="1" x14ac:dyDescent="0.3">
      <c r="B58" s="838"/>
      <c r="C58" s="832"/>
      <c r="D58" s="335" t="s">
        <v>93</v>
      </c>
      <c r="E58" s="336" t="s">
        <v>97</v>
      </c>
      <c r="F58" s="274" t="s">
        <v>100</v>
      </c>
      <c r="P58"/>
      <c r="Q58"/>
      <c r="R58"/>
    </row>
    <row r="59" spans="2:18" ht="16.5" customHeight="1" thickBot="1" x14ac:dyDescent="0.35">
      <c r="B59" s="837"/>
      <c r="C59" s="833"/>
      <c r="D59" s="256" t="s">
        <v>93</v>
      </c>
      <c r="E59" s="257" t="s">
        <v>97</v>
      </c>
      <c r="F59" s="258" t="s">
        <v>100</v>
      </c>
      <c r="P59"/>
      <c r="Q59"/>
      <c r="R59"/>
    </row>
    <row r="60" spans="2:18" ht="31.95" customHeight="1" x14ac:dyDescent="0.3">
      <c r="B60" s="828" t="s">
        <v>413</v>
      </c>
      <c r="C60" s="831">
        <v>5</v>
      </c>
      <c r="D60" s="260" t="s">
        <v>93</v>
      </c>
      <c r="E60" s="261" t="s">
        <v>210</v>
      </c>
      <c r="F60" s="262" t="s">
        <v>101</v>
      </c>
      <c r="P60"/>
      <c r="Q60"/>
      <c r="R60"/>
    </row>
    <row r="61" spans="2:18" ht="16.5" customHeight="1" x14ac:dyDescent="0.3">
      <c r="B61" s="829"/>
      <c r="C61" s="832"/>
      <c r="D61" s="266" t="s">
        <v>94</v>
      </c>
      <c r="E61" s="263" t="s">
        <v>210</v>
      </c>
      <c r="F61" s="264" t="s">
        <v>101</v>
      </c>
      <c r="P61"/>
      <c r="Q61"/>
      <c r="R61"/>
    </row>
    <row r="62" spans="2:18" ht="16.5" customHeight="1" x14ac:dyDescent="0.3">
      <c r="B62" s="829"/>
      <c r="C62" s="832"/>
      <c r="D62" s="335" t="s">
        <v>94</v>
      </c>
      <c r="E62" s="336" t="s">
        <v>97</v>
      </c>
      <c r="F62" s="274" t="s">
        <v>100</v>
      </c>
      <c r="P62"/>
      <c r="Q62"/>
      <c r="R62"/>
    </row>
    <row r="63" spans="2:18" ht="16.5" customHeight="1" x14ac:dyDescent="0.3">
      <c r="B63" s="829"/>
      <c r="C63" s="832"/>
      <c r="D63" s="335" t="s">
        <v>93</v>
      </c>
      <c r="E63" s="336" t="s">
        <v>97</v>
      </c>
      <c r="F63" s="274" t="s">
        <v>100</v>
      </c>
      <c r="P63"/>
      <c r="Q63"/>
      <c r="R63"/>
    </row>
    <row r="64" spans="2:18" ht="16.5" customHeight="1" thickBot="1" x14ac:dyDescent="0.35">
      <c r="B64" s="830"/>
      <c r="C64" s="833"/>
      <c r="D64" s="256" t="s">
        <v>94</v>
      </c>
      <c r="E64" s="257" t="s">
        <v>98</v>
      </c>
      <c r="F64" s="258" t="s">
        <v>99</v>
      </c>
      <c r="P64"/>
      <c r="Q64"/>
      <c r="R64"/>
    </row>
    <row r="65" spans="2:18" ht="16.5" customHeight="1" x14ac:dyDescent="0.3">
      <c r="B65" s="839" t="s">
        <v>414</v>
      </c>
      <c r="C65" s="831">
        <v>4</v>
      </c>
      <c r="D65" s="260" t="s">
        <v>93</v>
      </c>
      <c r="E65" s="261" t="s">
        <v>98</v>
      </c>
      <c r="F65" s="264" t="s">
        <v>99</v>
      </c>
      <c r="P65"/>
      <c r="Q65"/>
      <c r="R65"/>
    </row>
    <row r="66" spans="2:18" ht="16.5" customHeight="1" x14ac:dyDescent="0.3">
      <c r="B66" s="840"/>
      <c r="C66" s="842"/>
      <c r="D66" s="263" t="s">
        <v>193</v>
      </c>
      <c r="E66" s="263" t="s">
        <v>166</v>
      </c>
      <c r="F66" s="274" t="s">
        <v>101</v>
      </c>
      <c r="P66"/>
      <c r="Q66"/>
      <c r="R66"/>
    </row>
    <row r="67" spans="2:18" ht="16.5" customHeight="1" x14ac:dyDescent="0.3">
      <c r="B67" s="840"/>
      <c r="C67" s="842"/>
      <c r="D67" s="263" t="s">
        <v>93</v>
      </c>
      <c r="E67" s="263" t="s">
        <v>97</v>
      </c>
      <c r="F67" s="274" t="s">
        <v>100</v>
      </c>
      <c r="P67"/>
      <c r="Q67"/>
      <c r="R67"/>
    </row>
    <row r="68" spans="2:18" ht="16.5" customHeight="1" thickBot="1" x14ac:dyDescent="0.35">
      <c r="B68" s="841"/>
      <c r="C68" s="833"/>
      <c r="D68" s="256" t="s">
        <v>93</v>
      </c>
      <c r="E68" s="257" t="s">
        <v>97</v>
      </c>
      <c r="F68" s="258" t="s">
        <v>100</v>
      </c>
      <c r="O68"/>
      <c r="P68"/>
      <c r="Q68"/>
      <c r="R68"/>
    </row>
    <row r="69" spans="2:18" x14ac:dyDescent="0.3">
      <c r="B69" s="834" t="s">
        <v>415</v>
      </c>
      <c r="C69" s="831">
        <v>3</v>
      </c>
      <c r="D69" s="260" t="s">
        <v>94</v>
      </c>
      <c r="E69" s="261" t="s">
        <v>97</v>
      </c>
      <c r="F69" s="262" t="s">
        <v>100</v>
      </c>
      <c r="P69"/>
      <c r="Q69"/>
      <c r="R69"/>
    </row>
    <row r="70" spans="2:18" x14ac:dyDescent="0.3">
      <c r="B70" s="835"/>
      <c r="C70" s="832"/>
      <c r="D70" s="266" t="s">
        <v>94</v>
      </c>
      <c r="E70" s="263" t="s">
        <v>166</v>
      </c>
      <c r="F70" s="264" t="s">
        <v>102</v>
      </c>
      <c r="P70"/>
      <c r="Q70"/>
      <c r="R70"/>
    </row>
    <row r="71" spans="2:18" ht="15" thickBot="1" x14ac:dyDescent="0.35">
      <c r="B71" s="836"/>
      <c r="C71" s="832"/>
      <c r="D71" s="256" t="s">
        <v>94</v>
      </c>
      <c r="E71" s="257" t="s">
        <v>97</v>
      </c>
      <c r="F71" s="258" t="s">
        <v>100</v>
      </c>
      <c r="P71"/>
      <c r="Q71"/>
      <c r="R71"/>
    </row>
    <row r="72" spans="2:18" x14ac:dyDescent="0.3">
      <c r="B72" s="834" t="s">
        <v>416</v>
      </c>
      <c r="C72" s="831">
        <v>3</v>
      </c>
      <c r="D72" s="260" t="s">
        <v>193</v>
      </c>
      <c r="E72" s="263" t="s">
        <v>166</v>
      </c>
      <c r="F72" s="262" t="s">
        <v>102</v>
      </c>
      <c r="P72"/>
      <c r="Q72"/>
      <c r="R72"/>
    </row>
    <row r="73" spans="2:18" x14ac:dyDescent="0.3">
      <c r="B73" s="836"/>
      <c r="C73" s="832"/>
      <c r="D73" s="266" t="s">
        <v>193</v>
      </c>
      <c r="E73" s="263" t="s">
        <v>251</v>
      </c>
      <c r="F73" s="264" t="s">
        <v>101</v>
      </c>
      <c r="P73"/>
      <c r="Q73"/>
      <c r="R73"/>
    </row>
    <row r="74" spans="2:18" ht="15" thickBot="1" x14ac:dyDescent="0.35">
      <c r="B74" s="837"/>
      <c r="C74" s="833"/>
      <c r="D74" s="256" t="s">
        <v>193</v>
      </c>
      <c r="E74" s="257" t="s">
        <v>251</v>
      </c>
      <c r="F74" s="258" t="s">
        <v>101</v>
      </c>
      <c r="P74"/>
      <c r="Q74"/>
      <c r="R74"/>
    </row>
    <row r="75" spans="2:18" ht="24.75" customHeight="1" thickBot="1" x14ac:dyDescent="0.35">
      <c r="B75" s="275" t="s">
        <v>417</v>
      </c>
      <c r="C75" s="276">
        <f>SUM(C5:C74)</f>
        <v>70</v>
      </c>
      <c r="O75"/>
      <c r="P75"/>
      <c r="Q75"/>
      <c r="R75"/>
    </row>
    <row r="76" spans="2:18" ht="15" customHeight="1" x14ac:dyDescent="0.3"/>
    <row r="80" spans="2:18" ht="15.75" customHeight="1" x14ac:dyDescent="0.3">
      <c r="D80" s="277" t="s">
        <v>419</v>
      </c>
      <c r="E80" s="277" t="s">
        <v>391</v>
      </c>
      <c r="F80" s="277" t="s">
        <v>392</v>
      </c>
      <c r="G80" s="277" t="s">
        <v>420</v>
      </c>
      <c r="H80" s="277"/>
      <c r="I80" s="277"/>
      <c r="J80" s="277"/>
      <c r="K80" s="277"/>
      <c r="L80" s="278"/>
      <c r="M80" s="278"/>
      <c r="O80"/>
      <c r="P80"/>
      <c r="Q80"/>
      <c r="R80"/>
    </row>
    <row r="81" spans="4:18" ht="15.75" customHeight="1" x14ac:dyDescent="0.3">
      <c r="D81" s="296" t="s">
        <v>93</v>
      </c>
      <c r="E81" s="296" t="s">
        <v>166</v>
      </c>
      <c r="F81" s="301" t="s">
        <v>102</v>
      </c>
      <c r="G81" s="279" t="s">
        <v>421</v>
      </c>
      <c r="H81" s="280"/>
      <c r="I81" s="280"/>
      <c r="J81" s="280"/>
      <c r="K81" s="280"/>
      <c r="L81" s="281"/>
      <c r="M81" s="281"/>
      <c r="O81"/>
      <c r="P81"/>
      <c r="Q81"/>
      <c r="R81"/>
    </row>
    <row r="82" spans="4:18" ht="15.75" customHeight="1" x14ac:dyDescent="0.3">
      <c r="D82" s="297" t="s">
        <v>94</v>
      </c>
      <c r="E82" s="305" t="s">
        <v>251</v>
      </c>
      <c r="F82" s="302" t="s">
        <v>101</v>
      </c>
      <c r="G82" s="282" t="s">
        <v>422</v>
      </c>
      <c r="H82" s="283"/>
      <c r="I82" s="283"/>
      <c r="J82" s="283"/>
      <c r="K82" s="283"/>
      <c r="L82" s="281"/>
      <c r="M82" s="281"/>
      <c r="O82"/>
      <c r="P82"/>
      <c r="Q82"/>
      <c r="R82"/>
    </row>
    <row r="83" spans="4:18" ht="15.75" customHeight="1" x14ac:dyDescent="0.3">
      <c r="D83" s="298" t="s">
        <v>193</v>
      </c>
      <c r="E83" s="306" t="s">
        <v>210</v>
      </c>
      <c r="F83" s="303" t="s">
        <v>100</v>
      </c>
      <c r="G83" s="284" t="s">
        <v>34</v>
      </c>
      <c r="H83" s="285"/>
      <c r="I83" s="285"/>
      <c r="J83" s="285"/>
      <c r="K83" s="285"/>
      <c r="L83" s="281"/>
      <c r="M83" s="281"/>
      <c r="O83"/>
      <c r="P83"/>
      <c r="Q83"/>
      <c r="R83"/>
    </row>
    <row r="84" spans="4:18" ht="15.75" customHeight="1" x14ac:dyDescent="0.3">
      <c r="D84" s="299" t="s">
        <v>7</v>
      </c>
      <c r="E84" s="299" t="s">
        <v>97</v>
      </c>
      <c r="F84" s="304" t="s">
        <v>99</v>
      </c>
      <c r="G84" s="286" t="s">
        <v>423</v>
      </c>
      <c r="H84" s="287"/>
      <c r="I84" s="287"/>
      <c r="J84" s="287"/>
      <c r="K84" s="287"/>
      <c r="L84" s="288"/>
      <c r="M84" s="288"/>
      <c r="O84"/>
      <c r="P84"/>
      <c r="Q84"/>
      <c r="R84"/>
    </row>
    <row r="85" spans="4:18" ht="32.25" customHeight="1" x14ac:dyDescent="0.3">
      <c r="D85" s="300" t="s">
        <v>95</v>
      </c>
      <c r="E85" s="300" t="s">
        <v>98</v>
      </c>
      <c r="F85" s="289"/>
      <c r="G85" s="290"/>
      <c r="H85" s="290"/>
      <c r="I85" s="290"/>
      <c r="J85" s="290"/>
      <c r="K85" s="290"/>
      <c r="L85" s="290"/>
      <c r="M85" s="290"/>
      <c r="O85"/>
      <c r="P85"/>
      <c r="Q85"/>
      <c r="R85"/>
    </row>
    <row r="87" spans="4:18" ht="15" thickBot="1" x14ac:dyDescent="0.35"/>
    <row r="88" spans="4:18" ht="21" customHeight="1" thickBot="1" x14ac:dyDescent="0.35">
      <c r="M88" s="826" t="s">
        <v>387</v>
      </c>
      <c r="N88" s="858" t="s">
        <v>1055</v>
      </c>
      <c r="O88" s="859"/>
      <c r="P88" s="859"/>
      <c r="Q88" s="859"/>
      <c r="R88" s="860"/>
    </row>
    <row r="89" spans="4:18" ht="22.5" customHeight="1" thickBot="1" x14ac:dyDescent="0.35">
      <c r="M89" s="827"/>
      <c r="N89" s="573" t="s">
        <v>402</v>
      </c>
      <c r="O89" s="574" t="s">
        <v>403</v>
      </c>
      <c r="P89" s="575" t="s">
        <v>404</v>
      </c>
      <c r="Q89" s="576" t="s">
        <v>405</v>
      </c>
      <c r="R89" s="577" t="s">
        <v>397</v>
      </c>
    </row>
    <row r="90" spans="4:18" ht="54" customHeight="1" thickBot="1" x14ac:dyDescent="0.35">
      <c r="M90" s="579" t="s">
        <v>398</v>
      </c>
      <c r="N90" s="580"/>
      <c r="O90" s="580">
        <v>2</v>
      </c>
      <c r="P90" s="580"/>
      <c r="Q90" s="580">
        <v>3</v>
      </c>
      <c r="R90" s="578">
        <f>SUM(N90:Q90)</f>
        <v>5</v>
      </c>
    </row>
    <row r="91" spans="4:18" ht="60" customHeight="1" thickBot="1" x14ac:dyDescent="0.35">
      <c r="M91" s="579" t="s">
        <v>1056</v>
      </c>
      <c r="N91" s="580"/>
      <c r="O91" s="580"/>
      <c r="P91" s="580">
        <v>3</v>
      </c>
      <c r="Q91" s="580">
        <v>3</v>
      </c>
      <c r="R91" s="578">
        <f t="shared" ref="R91:R105" si="0">SUM(N91:Q91)</f>
        <v>6</v>
      </c>
    </row>
    <row r="92" spans="4:18" ht="54.75" customHeight="1" thickBot="1" x14ac:dyDescent="0.35">
      <c r="M92" s="579" t="s">
        <v>400</v>
      </c>
      <c r="N92" s="580"/>
      <c r="O92" s="580"/>
      <c r="P92" s="580">
        <v>3</v>
      </c>
      <c r="Q92" s="580"/>
      <c r="R92" s="578">
        <f t="shared" si="0"/>
        <v>3</v>
      </c>
    </row>
    <row r="93" spans="4:18" ht="51.75" customHeight="1" thickBot="1" x14ac:dyDescent="0.35">
      <c r="M93" s="579" t="s">
        <v>401</v>
      </c>
      <c r="N93" s="580"/>
      <c r="O93" s="580">
        <v>1</v>
      </c>
      <c r="P93" s="580">
        <v>2</v>
      </c>
      <c r="Q93" s="580"/>
      <c r="R93" s="578">
        <f t="shared" si="0"/>
        <v>3</v>
      </c>
    </row>
    <row r="94" spans="4:18" ht="36.75" customHeight="1" thickBot="1" x14ac:dyDescent="0.35">
      <c r="M94" s="579" t="s">
        <v>429</v>
      </c>
      <c r="N94" s="580"/>
      <c r="O94" s="580">
        <v>5</v>
      </c>
      <c r="P94" s="580"/>
      <c r="Q94" s="580"/>
      <c r="R94" s="578">
        <f t="shared" si="0"/>
        <v>5</v>
      </c>
    </row>
    <row r="95" spans="4:18" ht="36.75" customHeight="1" thickBot="1" x14ac:dyDescent="0.35">
      <c r="M95" s="579" t="s">
        <v>406</v>
      </c>
      <c r="N95" s="580"/>
      <c r="O95" s="580">
        <v>1</v>
      </c>
      <c r="P95" s="580"/>
      <c r="Q95" s="580"/>
      <c r="R95" s="578">
        <f t="shared" si="0"/>
        <v>1</v>
      </c>
    </row>
    <row r="96" spans="4:18" ht="30.75" customHeight="1" thickBot="1" x14ac:dyDescent="0.35">
      <c r="M96" s="579" t="s">
        <v>407</v>
      </c>
      <c r="N96" s="580"/>
      <c r="O96" s="580">
        <v>4</v>
      </c>
      <c r="P96" s="580">
        <v>1</v>
      </c>
      <c r="Q96" s="580"/>
      <c r="R96" s="578">
        <f t="shared" si="0"/>
        <v>5</v>
      </c>
    </row>
    <row r="97" spans="13:18" ht="32.25" customHeight="1" thickBot="1" x14ac:dyDescent="0.35">
      <c r="M97" s="579" t="s">
        <v>408</v>
      </c>
      <c r="N97" s="580"/>
      <c r="O97" s="580">
        <v>2</v>
      </c>
      <c r="P97" s="580"/>
      <c r="Q97" s="580"/>
      <c r="R97" s="578">
        <f t="shared" si="0"/>
        <v>2</v>
      </c>
    </row>
    <row r="98" spans="13:18" ht="32.25" customHeight="1" thickBot="1" x14ac:dyDescent="0.35">
      <c r="M98" s="579" t="s">
        <v>409</v>
      </c>
      <c r="N98" s="580">
        <v>1</v>
      </c>
      <c r="O98" s="580">
        <v>2</v>
      </c>
      <c r="P98" s="580">
        <v>1</v>
      </c>
      <c r="Q98" s="580">
        <v>1</v>
      </c>
      <c r="R98" s="578">
        <f t="shared" si="0"/>
        <v>5</v>
      </c>
    </row>
    <row r="99" spans="13:18" ht="32.25" customHeight="1" thickBot="1" x14ac:dyDescent="0.35">
      <c r="M99" s="579" t="s">
        <v>410</v>
      </c>
      <c r="N99" s="580">
        <v>2</v>
      </c>
      <c r="O99" s="580"/>
      <c r="P99" s="580">
        <v>2</v>
      </c>
      <c r="Q99" s="580">
        <v>3</v>
      </c>
      <c r="R99" s="578">
        <f t="shared" si="0"/>
        <v>7</v>
      </c>
    </row>
    <row r="100" spans="13:18" ht="38.25" customHeight="1" thickBot="1" x14ac:dyDescent="0.35">
      <c r="M100" s="579" t="s">
        <v>411</v>
      </c>
      <c r="N100" s="580">
        <v>3</v>
      </c>
      <c r="O100" s="580">
        <v>1</v>
      </c>
      <c r="P100" s="580"/>
      <c r="Q100" s="580">
        <v>3</v>
      </c>
      <c r="R100" s="578">
        <f t="shared" si="0"/>
        <v>7</v>
      </c>
    </row>
    <row r="101" spans="13:18" ht="38.25" customHeight="1" thickBot="1" x14ac:dyDescent="0.35">
      <c r="M101" s="579" t="s">
        <v>412</v>
      </c>
      <c r="N101" s="580">
        <v>1</v>
      </c>
      <c r="O101" s="580"/>
      <c r="P101" s="580">
        <v>5</v>
      </c>
      <c r="Q101" s="580"/>
      <c r="R101" s="578">
        <f t="shared" si="0"/>
        <v>6</v>
      </c>
    </row>
    <row r="102" spans="13:18" ht="38.25" customHeight="1" thickBot="1" x14ac:dyDescent="0.35">
      <c r="M102" s="579" t="s">
        <v>413</v>
      </c>
      <c r="N102" s="580"/>
      <c r="O102" s="580">
        <v>2</v>
      </c>
      <c r="P102" s="580">
        <v>2</v>
      </c>
      <c r="Q102" s="580">
        <v>1</v>
      </c>
      <c r="R102" s="578">
        <f t="shared" si="0"/>
        <v>5</v>
      </c>
    </row>
    <row r="103" spans="13:18" ht="28.5" customHeight="1" thickBot="1" x14ac:dyDescent="0.35">
      <c r="M103" s="579" t="s">
        <v>414</v>
      </c>
      <c r="N103" s="580"/>
      <c r="O103" s="580">
        <v>1</v>
      </c>
      <c r="P103" s="580">
        <v>2</v>
      </c>
      <c r="Q103" s="580">
        <v>1</v>
      </c>
      <c r="R103" s="578">
        <f t="shared" si="0"/>
        <v>4</v>
      </c>
    </row>
    <row r="104" spans="13:18" ht="41.25" customHeight="1" thickBot="1" x14ac:dyDescent="0.35">
      <c r="M104" s="579" t="s">
        <v>415</v>
      </c>
      <c r="N104" s="580">
        <v>1</v>
      </c>
      <c r="O104" s="580"/>
      <c r="P104" s="580">
        <v>2</v>
      </c>
      <c r="Q104" s="580"/>
      <c r="R104" s="578">
        <f t="shared" si="0"/>
        <v>3</v>
      </c>
    </row>
    <row r="105" spans="13:18" ht="48" customHeight="1" thickBot="1" x14ac:dyDescent="0.35">
      <c r="M105" s="579" t="s">
        <v>416</v>
      </c>
      <c r="N105" s="580">
        <v>1</v>
      </c>
      <c r="O105" s="580">
        <v>2</v>
      </c>
      <c r="P105" s="580"/>
      <c r="Q105" s="580"/>
      <c r="R105" s="578">
        <f t="shared" si="0"/>
        <v>3</v>
      </c>
    </row>
    <row r="106" spans="13:18" ht="15" thickBot="1" x14ac:dyDescent="0.35">
      <c r="M106" s="445" t="s">
        <v>417</v>
      </c>
      <c r="N106" s="446">
        <f>SUBTOTAL(9,N90:N105)</f>
        <v>9</v>
      </c>
      <c r="O106" s="447">
        <f>SUBTOTAL(9,O90:O105)</f>
        <v>23</v>
      </c>
      <c r="P106" s="447">
        <f>SUBTOTAL(9,P90:P105)</f>
        <v>23</v>
      </c>
      <c r="Q106" s="448">
        <f>SUBTOTAL(9,Q90:Q105)</f>
        <v>15</v>
      </c>
      <c r="R106" s="448">
        <f>SUBTOTAL(9,R90:R105)</f>
        <v>70</v>
      </c>
    </row>
    <row r="107" spans="13:18" ht="15" thickBot="1" x14ac:dyDescent="0.35">
      <c r="M107" s="449" t="s">
        <v>418</v>
      </c>
      <c r="N107" s="450">
        <f>N106/$C$75</f>
        <v>0.12857142857142856</v>
      </c>
      <c r="O107" s="450">
        <f>O106/$C$75</f>
        <v>0.32857142857142857</v>
      </c>
      <c r="P107" s="450">
        <f>P106/$C$75</f>
        <v>0.32857142857142857</v>
      </c>
      <c r="Q107" s="450">
        <f>Q106/$C$75</f>
        <v>0.21428571428571427</v>
      </c>
      <c r="R107" s="581">
        <f>R106/$C$75</f>
        <v>1</v>
      </c>
    </row>
    <row r="110" spans="13:18" ht="15.6" x14ac:dyDescent="0.3">
      <c r="N110" s="291" t="s">
        <v>424</v>
      </c>
      <c r="O110" s="350" t="s">
        <v>425</v>
      </c>
      <c r="P110" s="351" t="s">
        <v>426</v>
      </c>
      <c r="Q110" s="352" t="s">
        <v>427</v>
      </c>
      <c r="R110" s="353" t="s">
        <v>428</v>
      </c>
    </row>
    <row r="111" spans="13:18" ht="15.6" x14ac:dyDescent="0.3">
      <c r="N111" s="292" t="s">
        <v>417</v>
      </c>
      <c r="O111" s="293">
        <f>N106</f>
        <v>9</v>
      </c>
      <c r="P111" s="293">
        <f>O106</f>
        <v>23</v>
      </c>
      <c r="Q111" s="293">
        <f>P106</f>
        <v>23</v>
      </c>
      <c r="R111" s="293">
        <f>Q106</f>
        <v>15</v>
      </c>
    </row>
    <row r="112" spans="13:18" ht="31.2" x14ac:dyDescent="0.3">
      <c r="N112" s="294" t="s">
        <v>418</v>
      </c>
      <c r="O112" s="295">
        <f>O111/$C$75</f>
        <v>0.12857142857142856</v>
      </c>
      <c r="P112" s="295">
        <f>P111/$C$75</f>
        <v>0.32857142857142857</v>
      </c>
      <c r="Q112" s="295">
        <f>Q111/$C$75</f>
        <v>0.32857142857142857</v>
      </c>
      <c r="R112" s="295">
        <f>R111/$C$75</f>
        <v>0.21428571428571427</v>
      </c>
    </row>
    <row r="115" spans="15:17" x14ac:dyDescent="0.3">
      <c r="O115"/>
      <c r="P115"/>
      <c r="Q115"/>
    </row>
    <row r="116" spans="15:17" x14ac:dyDescent="0.3">
      <c r="O116"/>
      <c r="P116"/>
      <c r="Q116"/>
    </row>
    <row r="117" spans="15:17" x14ac:dyDescent="0.3">
      <c r="O117"/>
      <c r="P117"/>
      <c r="Q117"/>
    </row>
    <row r="118" spans="15:17" x14ac:dyDescent="0.3">
      <c r="O118"/>
      <c r="P118"/>
      <c r="Q118"/>
    </row>
    <row r="119" spans="15:17" x14ac:dyDescent="0.3">
      <c r="O119"/>
      <c r="P119"/>
      <c r="Q119"/>
    </row>
    <row r="120" spans="15:17" x14ac:dyDescent="0.3">
      <c r="O120"/>
      <c r="P120"/>
      <c r="Q120"/>
    </row>
    <row r="121" spans="15:17" ht="48" customHeight="1" x14ac:dyDescent="0.3">
      <c r="O121"/>
      <c r="P121"/>
      <c r="Q121"/>
    </row>
    <row r="122" spans="15:17" x14ac:dyDescent="0.3">
      <c r="O122"/>
      <c r="P122"/>
      <c r="Q122"/>
    </row>
    <row r="123" spans="15:17" ht="26.25" customHeight="1" x14ac:dyDescent="0.3">
      <c r="O123"/>
      <c r="P123"/>
      <c r="Q123"/>
    </row>
    <row r="124" spans="15:17" x14ac:dyDescent="0.3">
      <c r="O124"/>
      <c r="P124"/>
      <c r="Q124"/>
    </row>
    <row r="125" spans="15:17" x14ac:dyDescent="0.3">
      <c r="O125"/>
      <c r="P125"/>
      <c r="Q125"/>
    </row>
    <row r="126" spans="15:17" ht="32.25" customHeight="1" x14ac:dyDescent="0.3">
      <c r="O126"/>
      <c r="P126"/>
      <c r="Q126"/>
    </row>
    <row r="127" spans="15:17" ht="31.5" customHeight="1" x14ac:dyDescent="0.3">
      <c r="O127"/>
      <c r="P127"/>
      <c r="Q127"/>
    </row>
    <row r="128" spans="15:17" ht="32.25" customHeight="1" x14ac:dyDescent="0.3">
      <c r="O128"/>
      <c r="P128"/>
      <c r="Q128"/>
    </row>
    <row r="129" spans="15:17" ht="32.25" customHeight="1" x14ac:dyDescent="0.3">
      <c r="O129"/>
      <c r="P129"/>
      <c r="Q129"/>
    </row>
    <row r="130" spans="15:17" x14ac:dyDescent="0.3">
      <c r="O130"/>
      <c r="P130"/>
      <c r="Q130"/>
    </row>
    <row r="131" spans="15:17" x14ac:dyDescent="0.3">
      <c r="O131"/>
      <c r="P131"/>
      <c r="Q131"/>
    </row>
    <row r="132" spans="15:17" ht="48" customHeight="1" x14ac:dyDescent="0.3">
      <c r="O132"/>
      <c r="P132"/>
      <c r="Q132"/>
    </row>
    <row r="133" spans="15:17" ht="22.5" customHeight="1" x14ac:dyDescent="0.3">
      <c r="O133"/>
      <c r="P133"/>
      <c r="Q133"/>
    </row>
    <row r="134" spans="15:17" ht="26.25" customHeight="1" x14ac:dyDescent="0.3">
      <c r="O134"/>
      <c r="P134"/>
      <c r="Q134"/>
    </row>
    <row r="135" spans="15:17" x14ac:dyDescent="0.3">
      <c r="O135"/>
      <c r="P135"/>
      <c r="Q135"/>
    </row>
  </sheetData>
  <dataConsolidate link="1"/>
  <mergeCells count="41">
    <mergeCell ref="B16:B18"/>
    <mergeCell ref="C16:C18"/>
    <mergeCell ref="N88:R88"/>
    <mergeCell ref="B10:B15"/>
    <mergeCell ref="C10:C15"/>
    <mergeCell ref="C47:C53"/>
    <mergeCell ref="B19:B21"/>
    <mergeCell ref="C19:C21"/>
    <mergeCell ref="B22:B26"/>
    <mergeCell ref="C22:C26"/>
    <mergeCell ref="B28:B32"/>
    <mergeCell ref="C28:C32"/>
    <mergeCell ref="B33:B34"/>
    <mergeCell ref="C33:C34"/>
    <mergeCell ref="B35:B39"/>
    <mergeCell ref="C35:C39"/>
    <mergeCell ref="N3:R3"/>
    <mergeCell ref="B5:B9"/>
    <mergeCell ref="C5:C9"/>
    <mergeCell ref="B2:B4"/>
    <mergeCell ref="C2:C4"/>
    <mergeCell ref="D2:F2"/>
    <mergeCell ref="D3:D4"/>
    <mergeCell ref="E3:E4"/>
    <mergeCell ref="F3:F4"/>
    <mergeCell ref="U3:Y3"/>
    <mergeCell ref="M88:M89"/>
    <mergeCell ref="B40:B46"/>
    <mergeCell ref="C40:C46"/>
    <mergeCell ref="B69:B71"/>
    <mergeCell ref="C69:C71"/>
    <mergeCell ref="B72:B74"/>
    <mergeCell ref="C72:C74"/>
    <mergeCell ref="B54:B59"/>
    <mergeCell ref="C54:C59"/>
    <mergeCell ref="B60:B64"/>
    <mergeCell ref="C60:C64"/>
    <mergeCell ref="B65:B68"/>
    <mergeCell ref="C65:C68"/>
    <mergeCell ref="B47:B53"/>
    <mergeCell ref="H3:L3"/>
  </mergeCells>
  <conditionalFormatting sqref="D5:D74">
    <cfRule type="cellIs" dxfId="16" priority="2760" operator="equal">
      <formula>$N$79</formula>
    </cfRule>
    <cfRule type="cellIs" dxfId="15" priority="2761" operator="equal">
      <formula>$N$78</formula>
    </cfRule>
    <cfRule type="cellIs" dxfId="14" priority="2762" operator="equal">
      <formula>$N$77</formula>
    </cfRule>
    <cfRule type="cellIs" dxfId="13" priority="2763" operator="equal">
      <formula>#REF!</formula>
    </cfRule>
    <cfRule type="cellIs" dxfId="12" priority="2764" operator="equal">
      <formula>#REF!</formula>
    </cfRule>
  </conditionalFormatting>
  <conditionalFormatting sqref="D81">
    <cfRule type="colorScale" priority="40">
      <colorScale>
        <cfvo type="num" val="1"/>
        <cfvo type="num" val="3"/>
        <cfvo type="num" val="5"/>
        <color rgb="FF00B050"/>
        <color rgb="FFFFC000"/>
        <color rgb="FFFF0000"/>
      </colorScale>
    </cfRule>
  </conditionalFormatting>
  <conditionalFormatting sqref="E5:E74">
    <cfRule type="cellIs" dxfId="11" priority="2770" operator="equal">
      <formula>$O$79</formula>
    </cfRule>
    <cfRule type="cellIs" dxfId="10" priority="2771" operator="equal">
      <formula>$O$78</formula>
    </cfRule>
    <cfRule type="cellIs" dxfId="9" priority="2772" operator="equal">
      <formula>$O$77</formula>
    </cfRule>
    <cfRule type="cellIs" dxfId="8" priority="2773" operator="equal">
      <formula>#REF!</formula>
    </cfRule>
    <cfRule type="cellIs" dxfId="7" priority="2774" operator="equal">
      <formula>#REF!</formula>
    </cfRule>
  </conditionalFormatting>
  <conditionalFormatting sqref="E81">
    <cfRule type="colorScale" priority="41">
      <colorScale>
        <cfvo type="num" val="1"/>
        <cfvo type="num" val="3"/>
        <cfvo type="num" val="5"/>
        <color rgb="FF00B050"/>
        <color rgb="FFFFC000"/>
        <color rgb="FFFF0000"/>
      </colorScale>
    </cfRule>
  </conditionalFormatting>
  <conditionalFormatting sqref="F5:F34 F46:F74">
    <cfRule type="cellIs" dxfId="6" priority="48" operator="equal">
      <formula>$F$77</formula>
    </cfRule>
    <cfRule type="cellIs" dxfId="5" priority="49" operator="equal">
      <formula>#REF!</formula>
    </cfRule>
    <cfRule type="cellIs" dxfId="4" priority="50" operator="equal">
      <formula>#REF!</formula>
    </cfRule>
  </conditionalFormatting>
  <conditionalFormatting sqref="F5:F74">
    <cfRule type="cellIs" dxfId="3" priority="2786" operator="equal">
      <formula>$F$78</formula>
    </cfRule>
  </conditionalFormatting>
  <conditionalFormatting sqref="F35:F45">
    <cfRule type="cellIs" dxfId="2" priority="2565" operator="equal">
      <formula>$F$77</formula>
    </cfRule>
    <cfRule type="cellIs" dxfId="1" priority="2566" operator="equal">
      <formula>#REF!</formula>
    </cfRule>
    <cfRule type="cellIs" dxfId="0" priority="2567" operator="equal">
      <formula>#REF!</formula>
    </cfRule>
  </conditionalFormatting>
  <dataValidations count="3">
    <dataValidation type="list" allowBlank="1" showInputMessage="1" showErrorMessage="1" sqref="D5:D74" xr:uid="{D876AC83-7CEE-4E22-B276-5378759CCD19}">
      <formula1>$D$81:$D$85</formula1>
    </dataValidation>
    <dataValidation type="list" allowBlank="1" showInputMessage="1" showErrorMessage="1" sqref="F5:F74" xr:uid="{121BF68E-EA96-41E8-9659-522CEC05FA49}">
      <formula1>$F$81:$F$84</formula1>
    </dataValidation>
    <dataValidation type="list" allowBlank="1" showInputMessage="1" showErrorMessage="1" sqref="E5:E74" xr:uid="{D8778C5E-1267-43C2-B564-6C70D1790833}">
      <formula1>$E$81:$E$85</formula1>
    </dataValidation>
  </dataValidations>
  <printOptions horizontalCentered="1"/>
  <pageMargins left="0.70866141732283472" right="0.70866141732283472" top="0.74803149606299213" bottom="0.74803149606299213" header="0.31496062992125984" footer="0.31496062992125984"/>
  <pageSetup scale="65"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927A-D3FA-41C8-9974-591603F00B2A}">
  <sheetPr>
    <tabColor rgb="FFFFFF00"/>
  </sheetPr>
  <dimension ref="B1:AC59"/>
  <sheetViews>
    <sheetView workbookViewId="0">
      <selection activeCell="A7" sqref="A7"/>
    </sheetView>
  </sheetViews>
  <sheetFormatPr baseColWidth="10" defaultRowHeight="14.4" x14ac:dyDescent="0.3"/>
  <cols>
    <col min="2" max="2" width="20.88671875" style="315" customWidth="1"/>
    <col min="3" max="3" width="5.44140625" customWidth="1"/>
    <col min="4" max="4" width="6" customWidth="1"/>
    <col min="5" max="5" width="5.5546875" customWidth="1"/>
    <col min="6" max="7" width="5.6640625" customWidth="1"/>
    <col min="8" max="8" width="3.6640625" customWidth="1"/>
    <col min="9" max="9" width="5.5546875" customWidth="1"/>
    <col min="10" max="10" width="3.33203125" customWidth="1"/>
    <col min="11" max="11" width="6.6640625" customWidth="1"/>
    <col min="12" max="12" width="25" customWidth="1"/>
    <col min="15" max="15" width="24.33203125" customWidth="1"/>
    <col min="16" max="16" width="7.33203125" customWidth="1"/>
    <col min="17" max="17" width="7.44140625" customWidth="1"/>
    <col min="18" max="18" width="9" customWidth="1"/>
    <col min="19" max="19" width="25.6640625" customWidth="1"/>
    <col min="22" max="22" width="36.44140625" customWidth="1"/>
    <col min="23" max="23" width="7.88671875" customWidth="1"/>
    <col min="24" max="24" width="26.88671875" customWidth="1"/>
    <col min="25" max="25" width="21.109375" customWidth="1"/>
    <col min="28" max="28" width="23" customWidth="1"/>
  </cols>
  <sheetData>
    <row r="1" spans="2:23" ht="15" thickBot="1" x14ac:dyDescent="0.35">
      <c r="N1" s="342"/>
      <c r="O1" s="342"/>
      <c r="P1" s="342"/>
      <c r="Q1" s="342"/>
      <c r="R1" s="342"/>
    </row>
    <row r="2" spans="2:23" ht="27" customHeight="1" thickBot="1" x14ac:dyDescent="0.35">
      <c r="B2" s="861" t="s">
        <v>430</v>
      </c>
      <c r="C2" s="862"/>
      <c r="D2" s="862"/>
      <c r="E2" s="862"/>
      <c r="F2" s="862"/>
      <c r="G2" s="862"/>
      <c r="H2" s="862"/>
      <c r="I2" s="862"/>
      <c r="J2" s="862"/>
      <c r="K2" s="862"/>
      <c r="L2" s="863"/>
      <c r="N2" s="342"/>
      <c r="O2" s="870" t="s">
        <v>430</v>
      </c>
      <c r="P2" s="871"/>
      <c r="Q2" s="871"/>
      <c r="R2" s="871"/>
      <c r="S2" s="872"/>
      <c r="T2" s="314"/>
    </row>
    <row r="3" spans="2:23" ht="15.75" customHeight="1" thickBot="1" x14ac:dyDescent="0.35">
      <c r="B3" s="861" t="s">
        <v>599</v>
      </c>
      <c r="C3" s="862"/>
      <c r="D3" s="862"/>
      <c r="E3" s="862"/>
      <c r="F3" s="862"/>
      <c r="G3" s="862"/>
      <c r="H3" s="862"/>
      <c r="I3" s="862"/>
      <c r="J3" s="862"/>
      <c r="K3" s="862"/>
      <c r="L3" s="863"/>
      <c r="N3" s="342"/>
      <c r="O3" s="873" t="s">
        <v>1057</v>
      </c>
      <c r="P3" s="874"/>
      <c r="Q3" s="874"/>
      <c r="R3" s="874"/>
      <c r="S3" s="875"/>
      <c r="T3" s="314"/>
    </row>
    <row r="4" spans="2:23" s="342" customFormat="1" ht="28.5" customHeight="1" thickBot="1" x14ac:dyDescent="0.35">
      <c r="B4" s="864" t="s">
        <v>1057</v>
      </c>
      <c r="C4" s="864"/>
      <c r="D4" s="864"/>
      <c r="E4" s="864"/>
      <c r="F4" s="864"/>
      <c r="G4" s="864"/>
      <c r="H4" s="864"/>
      <c r="I4" s="864"/>
      <c r="J4" s="864"/>
      <c r="K4" s="864"/>
      <c r="L4" s="864"/>
      <c r="O4" s="876" t="s">
        <v>387</v>
      </c>
      <c r="P4" s="876" t="s">
        <v>601</v>
      </c>
      <c r="Q4" s="876" t="s">
        <v>576</v>
      </c>
      <c r="R4" s="876" t="s">
        <v>441</v>
      </c>
      <c r="S4" s="878" t="s">
        <v>431</v>
      </c>
      <c r="T4" s="314"/>
    </row>
    <row r="5" spans="2:23" s="342" customFormat="1" ht="60" customHeight="1" thickBot="1" x14ac:dyDescent="0.35">
      <c r="B5" s="355" t="s">
        <v>600</v>
      </c>
      <c r="C5" s="355" t="s">
        <v>397</v>
      </c>
      <c r="D5" s="440" t="s">
        <v>582</v>
      </c>
      <c r="E5" s="440" t="s">
        <v>583</v>
      </c>
      <c r="F5" s="440" t="s">
        <v>584</v>
      </c>
      <c r="G5" s="440" t="s">
        <v>585</v>
      </c>
      <c r="H5" s="440" t="s">
        <v>1060</v>
      </c>
      <c r="I5" s="440" t="s">
        <v>586</v>
      </c>
      <c r="J5" s="440" t="s">
        <v>747</v>
      </c>
      <c r="K5" s="440" t="s">
        <v>748</v>
      </c>
      <c r="L5" s="355" t="s">
        <v>598</v>
      </c>
      <c r="O5" s="877"/>
      <c r="P5" s="877"/>
      <c r="Q5" s="877"/>
      <c r="R5" s="877"/>
      <c r="S5" s="879"/>
      <c r="T5" s="314"/>
    </row>
    <row r="6" spans="2:23" s="342" customFormat="1" ht="34.950000000000003" customHeight="1" thickBot="1" x14ac:dyDescent="0.35">
      <c r="B6" s="325" t="s">
        <v>398</v>
      </c>
      <c r="C6" s="371">
        <f>SUM(D6:K6)</f>
        <v>5</v>
      </c>
      <c r="D6" s="371">
        <v>2</v>
      </c>
      <c r="E6" s="371"/>
      <c r="F6" s="371"/>
      <c r="G6" s="371"/>
      <c r="H6" s="371"/>
      <c r="I6" s="371"/>
      <c r="J6" s="371">
        <v>3</v>
      </c>
      <c r="K6" s="371"/>
      <c r="L6" s="317" t="s">
        <v>432</v>
      </c>
      <c r="O6" s="325" t="s">
        <v>398</v>
      </c>
      <c r="P6" s="365">
        <f t="shared" ref="P6:P15" si="0">SUM(Q6:R6)</f>
        <v>5</v>
      </c>
      <c r="Q6" s="366">
        <v>5</v>
      </c>
      <c r="R6" s="366">
        <v>0</v>
      </c>
      <c r="S6" s="367" t="s">
        <v>432</v>
      </c>
      <c r="T6" s="314"/>
      <c r="U6" s="345"/>
      <c r="V6" s="348" t="s">
        <v>566</v>
      </c>
      <c r="W6" s="343" t="s">
        <v>397</v>
      </c>
    </row>
    <row r="7" spans="2:23" s="342" customFormat="1" ht="33" customHeight="1" thickBot="1" x14ac:dyDescent="0.35">
      <c r="B7" s="318" t="s">
        <v>399</v>
      </c>
      <c r="C7" s="371">
        <f t="shared" ref="C7:C21" si="1">SUM(D7:K7)</f>
        <v>6</v>
      </c>
      <c r="D7" s="371">
        <v>3</v>
      </c>
      <c r="E7" s="371">
        <v>1</v>
      </c>
      <c r="F7" s="371"/>
      <c r="G7" s="371"/>
      <c r="H7" s="371"/>
      <c r="I7" s="371"/>
      <c r="J7" s="371">
        <v>1</v>
      </c>
      <c r="K7" s="371">
        <v>1</v>
      </c>
      <c r="L7" s="319" t="s">
        <v>433</v>
      </c>
      <c r="O7" s="318" t="s">
        <v>399</v>
      </c>
      <c r="P7" s="365">
        <f t="shared" si="0"/>
        <v>6</v>
      </c>
      <c r="Q7" s="366">
        <v>5</v>
      </c>
      <c r="R7" s="366">
        <v>1</v>
      </c>
      <c r="S7" s="368" t="s">
        <v>433</v>
      </c>
      <c r="T7" s="314"/>
      <c r="U7" s="345"/>
      <c r="V7" s="344" t="s">
        <v>1061</v>
      </c>
      <c r="W7" s="572">
        <v>39</v>
      </c>
    </row>
    <row r="8" spans="2:23" s="342" customFormat="1" ht="28.5" customHeight="1" thickBot="1" x14ac:dyDescent="0.35">
      <c r="B8" s="318" t="s">
        <v>587</v>
      </c>
      <c r="C8" s="371">
        <f t="shared" si="1"/>
        <v>5</v>
      </c>
      <c r="D8" s="371">
        <v>4</v>
      </c>
      <c r="E8" s="371">
        <v>1</v>
      </c>
      <c r="F8" s="371"/>
      <c r="G8" s="371"/>
      <c r="H8" s="371"/>
      <c r="I8" s="371"/>
      <c r="J8" s="371"/>
      <c r="K8" s="371"/>
      <c r="L8" s="319" t="s">
        <v>435</v>
      </c>
      <c r="O8" s="318" t="s">
        <v>587</v>
      </c>
      <c r="P8" s="365">
        <f t="shared" si="0"/>
        <v>5</v>
      </c>
      <c r="Q8" s="366">
        <v>4</v>
      </c>
      <c r="R8" s="366">
        <v>1</v>
      </c>
      <c r="S8" s="368" t="s">
        <v>434</v>
      </c>
      <c r="T8" s="314"/>
      <c r="U8" s="345"/>
      <c r="V8" s="344" t="s">
        <v>774</v>
      </c>
      <c r="W8" s="572">
        <v>11</v>
      </c>
    </row>
    <row r="9" spans="2:23" s="342" customFormat="1" ht="27.75" customHeight="1" thickBot="1" x14ac:dyDescent="0.35">
      <c r="B9" s="318" t="s">
        <v>406</v>
      </c>
      <c r="C9" s="371">
        <f t="shared" si="1"/>
        <v>1</v>
      </c>
      <c r="D9" s="371">
        <v>1</v>
      </c>
      <c r="E9" s="371"/>
      <c r="F9" s="371"/>
      <c r="G9" s="371"/>
      <c r="H9" s="371"/>
      <c r="I9" s="371"/>
      <c r="J9" s="371"/>
      <c r="K9" s="371"/>
      <c r="L9" s="319" t="s">
        <v>435</v>
      </c>
      <c r="O9" s="318" t="s">
        <v>406</v>
      </c>
      <c r="P9" s="365">
        <f t="shared" si="0"/>
        <v>1</v>
      </c>
      <c r="Q9" s="366">
        <v>1</v>
      </c>
      <c r="R9" s="366">
        <v>0</v>
      </c>
      <c r="S9" s="368" t="s">
        <v>270</v>
      </c>
      <c r="T9" s="314"/>
      <c r="U9" s="345"/>
      <c r="V9" s="344" t="s">
        <v>584</v>
      </c>
      <c r="W9" s="572">
        <v>5</v>
      </c>
    </row>
    <row r="10" spans="2:23" s="342" customFormat="1" ht="29.25" customHeight="1" thickBot="1" x14ac:dyDescent="0.35">
      <c r="B10" s="318" t="s">
        <v>400</v>
      </c>
      <c r="C10" s="371">
        <f t="shared" si="1"/>
        <v>3</v>
      </c>
      <c r="D10" s="371">
        <v>3</v>
      </c>
      <c r="E10" s="371"/>
      <c r="F10" s="371"/>
      <c r="G10" s="371"/>
      <c r="H10" s="371"/>
      <c r="I10" s="371"/>
      <c r="J10" s="371"/>
      <c r="K10" s="371"/>
      <c r="L10" s="319" t="s">
        <v>434</v>
      </c>
      <c r="O10" s="318" t="s">
        <v>400</v>
      </c>
      <c r="P10" s="365">
        <f t="shared" si="0"/>
        <v>3</v>
      </c>
      <c r="Q10" s="366">
        <v>3</v>
      </c>
      <c r="R10" s="366">
        <v>0</v>
      </c>
      <c r="S10" s="368" t="s">
        <v>435</v>
      </c>
      <c r="T10" s="314"/>
      <c r="U10" s="345"/>
      <c r="V10" s="344" t="s">
        <v>585</v>
      </c>
      <c r="W10" s="572">
        <v>1</v>
      </c>
    </row>
    <row r="11" spans="2:23" s="342" customFormat="1" ht="28.5" customHeight="1" thickBot="1" x14ac:dyDescent="0.35">
      <c r="B11" s="318" t="s">
        <v>401</v>
      </c>
      <c r="C11" s="371">
        <f t="shared" si="1"/>
        <v>3</v>
      </c>
      <c r="D11" s="371">
        <v>2</v>
      </c>
      <c r="E11" s="371">
        <v>1</v>
      </c>
      <c r="F11" s="371"/>
      <c r="G11" s="371"/>
      <c r="H11" s="371"/>
      <c r="I11" s="371"/>
      <c r="J11" s="371"/>
      <c r="K11" s="371"/>
      <c r="L11" s="319" t="s">
        <v>434</v>
      </c>
      <c r="O11" s="318" t="s">
        <v>401</v>
      </c>
      <c r="P11" s="365">
        <f t="shared" si="0"/>
        <v>2</v>
      </c>
      <c r="Q11" s="366">
        <v>1</v>
      </c>
      <c r="R11" s="366">
        <v>1</v>
      </c>
      <c r="S11" s="368" t="s">
        <v>435</v>
      </c>
      <c r="T11" s="314"/>
      <c r="U11" s="345"/>
      <c r="V11" s="344" t="s">
        <v>1060</v>
      </c>
      <c r="W11" s="572">
        <v>1</v>
      </c>
    </row>
    <row r="12" spans="2:23" s="342" customFormat="1" ht="21" customHeight="1" thickBot="1" x14ac:dyDescent="0.35">
      <c r="B12" s="318" t="s">
        <v>407</v>
      </c>
      <c r="C12" s="371">
        <f t="shared" si="1"/>
        <v>5</v>
      </c>
      <c r="D12" s="371">
        <v>2</v>
      </c>
      <c r="E12" s="371"/>
      <c r="F12" s="371">
        <v>2</v>
      </c>
      <c r="G12" s="371">
        <v>1</v>
      </c>
      <c r="H12" s="371"/>
      <c r="I12" s="371"/>
      <c r="J12" s="371"/>
      <c r="K12" s="371"/>
      <c r="L12" s="319" t="s">
        <v>439</v>
      </c>
      <c r="O12" s="318" t="s">
        <v>407</v>
      </c>
      <c r="P12" s="365">
        <f t="shared" si="0"/>
        <v>6</v>
      </c>
      <c r="Q12" s="366">
        <v>6</v>
      </c>
      <c r="R12" s="366">
        <v>0</v>
      </c>
      <c r="S12" s="368" t="s">
        <v>439</v>
      </c>
      <c r="T12" s="314"/>
      <c r="U12" s="345"/>
      <c r="V12" s="344" t="s">
        <v>586</v>
      </c>
      <c r="W12" s="572">
        <v>1</v>
      </c>
    </row>
    <row r="13" spans="2:23" ht="32.25" customHeight="1" thickBot="1" x14ac:dyDescent="0.35">
      <c r="B13" s="318" t="s">
        <v>408</v>
      </c>
      <c r="C13" s="371">
        <f t="shared" si="1"/>
        <v>2</v>
      </c>
      <c r="D13" s="371">
        <v>2</v>
      </c>
      <c r="E13" s="371"/>
      <c r="F13" s="371"/>
      <c r="G13" s="371"/>
      <c r="H13" s="371"/>
      <c r="I13" s="371"/>
      <c r="J13" s="371"/>
      <c r="K13" s="371"/>
      <c r="L13" s="319" t="s">
        <v>436</v>
      </c>
      <c r="O13" s="318" t="s">
        <v>408</v>
      </c>
      <c r="P13" s="365">
        <f t="shared" si="0"/>
        <v>2</v>
      </c>
      <c r="Q13" s="366">
        <v>2</v>
      </c>
      <c r="R13" s="366">
        <v>0</v>
      </c>
      <c r="S13" s="368" t="s">
        <v>436</v>
      </c>
      <c r="T13" s="314"/>
      <c r="U13" s="346"/>
      <c r="V13" s="344" t="s">
        <v>747</v>
      </c>
      <c r="W13" s="572">
        <v>11</v>
      </c>
    </row>
    <row r="14" spans="2:23" ht="33.75" customHeight="1" thickBot="1" x14ac:dyDescent="0.35">
      <c r="B14" s="318" t="s">
        <v>409</v>
      </c>
      <c r="C14" s="371">
        <f t="shared" si="1"/>
        <v>5</v>
      </c>
      <c r="D14" s="371">
        <v>2</v>
      </c>
      <c r="E14" s="371">
        <v>2</v>
      </c>
      <c r="F14" s="371"/>
      <c r="G14" s="371"/>
      <c r="H14" s="371"/>
      <c r="I14" s="371"/>
      <c r="J14" s="371">
        <v>1</v>
      </c>
      <c r="K14" s="371"/>
      <c r="L14" s="319" t="s">
        <v>437</v>
      </c>
      <c r="O14" s="318" t="s">
        <v>409</v>
      </c>
      <c r="P14" s="365">
        <f t="shared" si="0"/>
        <v>5</v>
      </c>
      <c r="Q14" s="366">
        <v>3</v>
      </c>
      <c r="R14" s="366">
        <v>2</v>
      </c>
      <c r="S14" s="368" t="s">
        <v>437</v>
      </c>
      <c r="T14" s="314"/>
      <c r="V14" s="344" t="s">
        <v>748</v>
      </c>
      <c r="W14" s="572">
        <v>1</v>
      </c>
    </row>
    <row r="15" spans="2:23" ht="27.75" customHeight="1" thickBot="1" x14ac:dyDescent="0.35">
      <c r="B15" s="318" t="s">
        <v>410</v>
      </c>
      <c r="C15" s="371">
        <f t="shared" si="1"/>
        <v>7</v>
      </c>
      <c r="D15" s="371">
        <v>4</v>
      </c>
      <c r="E15" s="371">
        <v>2</v>
      </c>
      <c r="F15" s="371"/>
      <c r="G15" s="371"/>
      <c r="H15" s="371">
        <v>1</v>
      </c>
      <c r="I15" s="371"/>
      <c r="J15" s="371"/>
      <c r="K15" s="371"/>
      <c r="L15" s="319" t="s">
        <v>437</v>
      </c>
      <c r="O15" s="318" t="s">
        <v>410</v>
      </c>
      <c r="P15" s="365">
        <f t="shared" si="0"/>
        <v>7</v>
      </c>
      <c r="Q15" s="366">
        <v>5</v>
      </c>
      <c r="R15" s="366">
        <v>2</v>
      </c>
      <c r="S15" s="368" t="s">
        <v>437</v>
      </c>
      <c r="T15" s="314"/>
      <c r="V15" s="347" t="s">
        <v>417</v>
      </c>
      <c r="W15" s="572">
        <f>SUM(W7:W14)</f>
        <v>70</v>
      </c>
    </row>
    <row r="16" spans="2:23" ht="15" customHeight="1" thickBot="1" x14ac:dyDescent="0.35">
      <c r="B16" s="318" t="s">
        <v>411</v>
      </c>
      <c r="C16" s="371">
        <f t="shared" si="1"/>
        <v>7</v>
      </c>
      <c r="D16" s="371">
        <v>5</v>
      </c>
      <c r="E16" s="371"/>
      <c r="F16" s="371"/>
      <c r="G16" s="371"/>
      <c r="H16" s="371"/>
      <c r="I16" s="371"/>
      <c r="J16" s="371">
        <v>2</v>
      </c>
      <c r="K16" s="371"/>
      <c r="L16" s="319" t="s">
        <v>438</v>
      </c>
      <c r="O16" s="318" t="s">
        <v>411</v>
      </c>
      <c r="P16" s="365">
        <f t="shared" ref="P16:P21" si="2">Q16+R16</f>
        <v>7</v>
      </c>
      <c r="Q16" s="366">
        <v>7</v>
      </c>
      <c r="R16" s="366">
        <v>0</v>
      </c>
      <c r="S16" s="368" t="s">
        <v>438</v>
      </c>
      <c r="T16" s="314"/>
    </row>
    <row r="17" spans="2:28" ht="15" customHeight="1" thickBot="1" x14ac:dyDescent="0.35">
      <c r="B17" s="318" t="s">
        <v>412</v>
      </c>
      <c r="C17" s="371">
        <f t="shared" si="1"/>
        <v>6</v>
      </c>
      <c r="D17" s="371">
        <v>2</v>
      </c>
      <c r="E17" s="371">
        <v>1</v>
      </c>
      <c r="F17" s="371"/>
      <c r="G17" s="371"/>
      <c r="H17" s="371"/>
      <c r="I17" s="371">
        <v>1</v>
      </c>
      <c r="J17" s="371">
        <v>2</v>
      </c>
      <c r="K17" s="371"/>
      <c r="L17" s="319" t="s">
        <v>443</v>
      </c>
      <c r="O17" s="318" t="s">
        <v>412</v>
      </c>
      <c r="P17" s="365">
        <f t="shared" si="2"/>
        <v>6</v>
      </c>
      <c r="Q17" s="366">
        <v>5</v>
      </c>
      <c r="R17" s="366">
        <v>1</v>
      </c>
      <c r="S17" s="368" t="s">
        <v>443</v>
      </c>
      <c r="T17" s="314"/>
    </row>
    <row r="18" spans="2:28" ht="15" customHeight="1" thickBot="1" x14ac:dyDescent="0.35">
      <c r="B18" s="318" t="s">
        <v>413</v>
      </c>
      <c r="C18" s="371">
        <f t="shared" si="1"/>
        <v>5</v>
      </c>
      <c r="D18" s="371"/>
      <c r="E18" s="371">
        <v>2</v>
      </c>
      <c r="F18" s="371">
        <v>1</v>
      </c>
      <c r="G18" s="371"/>
      <c r="H18" s="371"/>
      <c r="I18" s="371"/>
      <c r="J18" s="371">
        <v>2</v>
      </c>
      <c r="K18" s="371"/>
      <c r="L18" s="319" t="s">
        <v>444</v>
      </c>
      <c r="O18" s="318" t="s">
        <v>413</v>
      </c>
      <c r="P18" s="365">
        <f t="shared" si="2"/>
        <v>5</v>
      </c>
      <c r="Q18" s="366">
        <v>3</v>
      </c>
      <c r="R18" s="366">
        <v>2</v>
      </c>
      <c r="S18" s="368" t="s">
        <v>444</v>
      </c>
      <c r="T18" s="314"/>
    </row>
    <row r="19" spans="2:28" ht="15" customHeight="1" thickBot="1" x14ac:dyDescent="0.35">
      <c r="B19" s="320" t="s">
        <v>414</v>
      </c>
      <c r="C19" s="371">
        <f t="shared" si="1"/>
        <v>4</v>
      </c>
      <c r="D19" s="371">
        <v>2</v>
      </c>
      <c r="E19" s="371"/>
      <c r="F19" s="371">
        <v>2</v>
      </c>
      <c r="G19" s="371"/>
      <c r="H19" s="371"/>
      <c r="I19" s="371"/>
      <c r="J19" s="371"/>
      <c r="K19" s="371"/>
      <c r="L19" s="319" t="s">
        <v>444</v>
      </c>
      <c r="O19" s="320" t="s">
        <v>414</v>
      </c>
      <c r="P19" s="365">
        <f t="shared" si="2"/>
        <v>4</v>
      </c>
      <c r="Q19" s="366">
        <v>4</v>
      </c>
      <c r="R19" s="366">
        <v>0</v>
      </c>
      <c r="S19" s="368" t="s">
        <v>444</v>
      </c>
      <c r="T19" s="314"/>
    </row>
    <row r="20" spans="2:28" ht="15" customHeight="1" thickBot="1" x14ac:dyDescent="0.35">
      <c r="B20" s="318" t="s">
        <v>415</v>
      </c>
      <c r="C20" s="371">
        <f t="shared" si="1"/>
        <v>3</v>
      </c>
      <c r="D20" s="371">
        <v>3</v>
      </c>
      <c r="E20" s="371"/>
      <c r="F20" s="371"/>
      <c r="G20" s="371"/>
      <c r="H20" s="371"/>
      <c r="I20" s="371"/>
      <c r="J20" s="371"/>
      <c r="K20" s="371"/>
      <c r="L20" s="319" t="s">
        <v>434</v>
      </c>
      <c r="O20" s="318" t="s">
        <v>415</v>
      </c>
      <c r="P20" s="365">
        <f t="shared" si="2"/>
        <v>3</v>
      </c>
      <c r="Q20" s="366">
        <v>3</v>
      </c>
      <c r="R20" s="366">
        <v>0</v>
      </c>
      <c r="S20" s="368" t="s">
        <v>434</v>
      </c>
      <c r="T20" s="314"/>
    </row>
    <row r="21" spans="2:28" ht="27" customHeight="1" thickBot="1" x14ac:dyDescent="0.35">
      <c r="B21" s="318" t="s">
        <v>416</v>
      </c>
      <c r="C21" s="371">
        <f t="shared" si="1"/>
        <v>3</v>
      </c>
      <c r="D21" s="371">
        <v>2</v>
      </c>
      <c r="E21" s="371">
        <v>1</v>
      </c>
      <c r="F21" s="371"/>
      <c r="G21" s="371"/>
      <c r="H21" s="371"/>
      <c r="I21" s="371"/>
      <c r="J21" s="371"/>
      <c r="K21" s="371"/>
      <c r="L21" s="319" t="s">
        <v>339</v>
      </c>
      <c r="O21" s="318" t="s">
        <v>416</v>
      </c>
      <c r="P21" s="365">
        <f t="shared" si="2"/>
        <v>3</v>
      </c>
      <c r="Q21" s="366">
        <v>2</v>
      </c>
      <c r="R21" s="366">
        <v>1</v>
      </c>
      <c r="S21" s="368" t="s">
        <v>339</v>
      </c>
      <c r="T21" s="314"/>
    </row>
    <row r="22" spans="2:28" ht="21.6" customHeight="1" thickBot="1" x14ac:dyDescent="0.35">
      <c r="B22" s="441" t="s">
        <v>417</v>
      </c>
      <c r="C22" s="441">
        <f t="shared" ref="C22:K22" si="3">SUM(C6:C21)</f>
        <v>70</v>
      </c>
      <c r="D22" s="441">
        <f t="shared" si="3"/>
        <v>39</v>
      </c>
      <c r="E22" s="441">
        <f t="shared" si="3"/>
        <v>11</v>
      </c>
      <c r="F22" s="441">
        <f t="shared" si="3"/>
        <v>5</v>
      </c>
      <c r="G22" s="441">
        <f t="shared" si="3"/>
        <v>1</v>
      </c>
      <c r="H22" s="441">
        <f t="shared" si="3"/>
        <v>1</v>
      </c>
      <c r="I22" s="441">
        <f t="shared" si="3"/>
        <v>1</v>
      </c>
      <c r="J22" s="441">
        <f t="shared" si="3"/>
        <v>11</v>
      </c>
      <c r="K22" s="441">
        <f t="shared" si="3"/>
        <v>1</v>
      </c>
      <c r="L22" s="371"/>
      <c r="O22" s="369" t="s">
        <v>602</v>
      </c>
      <c r="P22" s="365">
        <f>SUM(P6:P21)</f>
        <v>70</v>
      </c>
      <c r="Q22" s="365">
        <f>SUM(Q6:Q21)</f>
        <v>59</v>
      </c>
      <c r="R22" s="365">
        <f>SUM(R6:R21)</f>
        <v>11</v>
      </c>
      <c r="S22" s="370"/>
      <c r="T22" s="314"/>
    </row>
    <row r="23" spans="2:28" ht="15" thickBot="1" x14ac:dyDescent="0.35"/>
    <row r="24" spans="2:28" ht="28.5" customHeight="1" thickBot="1" x14ac:dyDescent="0.35">
      <c r="Y24" s="868" t="s">
        <v>430</v>
      </c>
      <c r="Z24" s="868"/>
      <c r="AA24" s="868"/>
      <c r="AB24" s="868"/>
    </row>
    <row r="25" spans="2:28" ht="15" thickBot="1" x14ac:dyDescent="0.35">
      <c r="Y25" s="868" t="s">
        <v>777</v>
      </c>
      <c r="Z25" s="868"/>
      <c r="AA25" s="868"/>
      <c r="AB25" s="868"/>
    </row>
    <row r="26" spans="2:28" ht="15" thickBot="1" x14ac:dyDescent="0.35">
      <c r="Y26" s="869" t="s">
        <v>387</v>
      </c>
      <c r="Z26" s="869" t="s">
        <v>442</v>
      </c>
      <c r="AA26" s="865" t="s">
        <v>441</v>
      </c>
      <c r="AB26" s="867" t="s">
        <v>431</v>
      </c>
    </row>
    <row r="27" spans="2:28" ht="15" thickBot="1" x14ac:dyDescent="0.35">
      <c r="Y27" s="869"/>
      <c r="Z27" s="869"/>
      <c r="AA27" s="866"/>
      <c r="AB27" s="867"/>
    </row>
    <row r="28" spans="2:28" ht="46.5" customHeight="1" thickBot="1" x14ac:dyDescent="0.35">
      <c r="Y28" s="372" t="s">
        <v>603</v>
      </c>
      <c r="Z28" s="316">
        <f t="shared" ref="Z28:Z35" si="4">SUM(AA28:AA28)</f>
        <v>1</v>
      </c>
      <c r="AA28" s="316">
        <v>1</v>
      </c>
      <c r="AB28" s="319" t="s">
        <v>433</v>
      </c>
    </row>
    <row r="29" spans="2:28" ht="49.5" customHeight="1" thickBot="1" x14ac:dyDescent="0.35">
      <c r="Y29" s="372" t="s">
        <v>401</v>
      </c>
      <c r="Z29" s="316">
        <f t="shared" si="4"/>
        <v>1</v>
      </c>
      <c r="AA29" s="316">
        <v>1</v>
      </c>
      <c r="AB29" s="319" t="s">
        <v>270</v>
      </c>
    </row>
    <row r="30" spans="2:28" ht="39" customHeight="1" thickBot="1" x14ac:dyDescent="0.35">
      <c r="Y30" s="372" t="s">
        <v>581</v>
      </c>
      <c r="Z30" s="316">
        <f t="shared" si="4"/>
        <v>1</v>
      </c>
      <c r="AA30" s="316">
        <v>1</v>
      </c>
      <c r="AB30" s="319" t="s">
        <v>435</v>
      </c>
    </row>
    <row r="31" spans="2:28" ht="39.75" customHeight="1" thickBot="1" x14ac:dyDescent="0.35">
      <c r="Y31" s="372" t="s">
        <v>409</v>
      </c>
      <c r="Z31" s="316">
        <f t="shared" si="4"/>
        <v>2</v>
      </c>
      <c r="AA31" s="316">
        <v>2</v>
      </c>
      <c r="AB31" s="319" t="s">
        <v>437</v>
      </c>
    </row>
    <row r="32" spans="2:28" ht="42.75" customHeight="1" thickBot="1" x14ac:dyDescent="0.35">
      <c r="Y32" s="372" t="s">
        <v>410</v>
      </c>
      <c r="Z32" s="316">
        <f t="shared" si="4"/>
        <v>1</v>
      </c>
      <c r="AA32" s="316">
        <v>1</v>
      </c>
      <c r="AB32" s="319" t="s">
        <v>437</v>
      </c>
    </row>
    <row r="33" spans="25:29" ht="33" customHeight="1" thickBot="1" x14ac:dyDescent="0.35">
      <c r="Y33" s="372" t="s">
        <v>412</v>
      </c>
      <c r="Z33" s="316">
        <f t="shared" si="4"/>
        <v>1</v>
      </c>
      <c r="AA33" s="316">
        <v>1</v>
      </c>
      <c r="AB33" s="319" t="s">
        <v>445</v>
      </c>
    </row>
    <row r="34" spans="25:29" ht="28.5" customHeight="1" thickBot="1" x14ac:dyDescent="0.35">
      <c r="Y34" s="372" t="s">
        <v>413</v>
      </c>
      <c r="Z34" s="316">
        <f t="shared" si="4"/>
        <v>2</v>
      </c>
      <c r="AA34" s="316">
        <v>2</v>
      </c>
      <c r="AB34" s="319" t="s">
        <v>327</v>
      </c>
    </row>
    <row r="35" spans="25:29" ht="23.25" customHeight="1" thickBot="1" x14ac:dyDescent="0.35">
      <c r="Y35" s="372" t="s">
        <v>416</v>
      </c>
      <c r="Z35" s="316">
        <f t="shared" si="4"/>
        <v>1</v>
      </c>
      <c r="AA35" s="316">
        <v>1</v>
      </c>
      <c r="AB35" s="319" t="s">
        <v>339</v>
      </c>
    </row>
    <row r="36" spans="25:29" ht="15" thickBot="1" x14ac:dyDescent="0.35">
      <c r="Y36" s="321" t="s">
        <v>417</v>
      </c>
      <c r="Z36" s="316">
        <f>SUM(Z28:Z35)</f>
        <v>10</v>
      </c>
      <c r="AA36" s="2"/>
    </row>
    <row r="39" spans="25:29" x14ac:dyDescent="0.3">
      <c r="AC39" s="314"/>
    </row>
    <row r="40" spans="25:29" x14ac:dyDescent="0.3">
      <c r="AC40" s="314"/>
    </row>
    <row r="41" spans="25:29" ht="22.5" customHeight="1" x14ac:dyDescent="0.3">
      <c r="AC41" s="314"/>
    </row>
    <row r="42" spans="25:29" x14ac:dyDescent="0.3">
      <c r="AC42" s="314"/>
    </row>
    <row r="43" spans="25:29" ht="35.25" customHeight="1" x14ac:dyDescent="0.3">
      <c r="AC43" s="314"/>
    </row>
    <row r="44" spans="25:29" x14ac:dyDescent="0.3">
      <c r="AC44" s="314"/>
    </row>
    <row r="45" spans="25:29" x14ac:dyDescent="0.3">
      <c r="AC45" s="314"/>
    </row>
    <row r="46" spans="25:29" x14ac:dyDescent="0.3">
      <c r="AC46" s="314"/>
    </row>
    <row r="47" spans="25:29" x14ac:dyDescent="0.3">
      <c r="AC47" s="314"/>
    </row>
    <row r="48" spans="25:29" x14ac:dyDescent="0.3">
      <c r="AC48" s="314"/>
    </row>
    <row r="49" spans="29:29" x14ac:dyDescent="0.3">
      <c r="AC49" s="314"/>
    </row>
    <row r="50" spans="29:29" x14ac:dyDescent="0.3">
      <c r="AC50" s="314"/>
    </row>
    <row r="51" spans="29:29" x14ac:dyDescent="0.3">
      <c r="AC51" s="314"/>
    </row>
    <row r="52" spans="29:29" x14ac:dyDescent="0.3">
      <c r="AC52" s="314"/>
    </row>
    <row r="53" spans="29:29" x14ac:dyDescent="0.3">
      <c r="AC53" s="314"/>
    </row>
    <row r="54" spans="29:29" x14ac:dyDescent="0.3">
      <c r="AC54" s="314"/>
    </row>
    <row r="55" spans="29:29" x14ac:dyDescent="0.3">
      <c r="AC55" s="314"/>
    </row>
    <row r="56" spans="29:29" x14ac:dyDescent="0.3">
      <c r="AC56" s="314"/>
    </row>
    <row r="57" spans="29:29" x14ac:dyDescent="0.3">
      <c r="AC57" s="314"/>
    </row>
    <row r="58" spans="29:29" x14ac:dyDescent="0.3">
      <c r="AC58" s="314"/>
    </row>
    <row r="59" spans="29:29" x14ac:dyDescent="0.3">
      <c r="AC59" s="314"/>
    </row>
  </sheetData>
  <mergeCells count="16">
    <mergeCell ref="B2:L2"/>
    <mergeCell ref="B3:L3"/>
    <mergeCell ref="B4:L4"/>
    <mergeCell ref="AA26:AA27"/>
    <mergeCell ref="AB26:AB27"/>
    <mergeCell ref="Y24:AB24"/>
    <mergeCell ref="Y25:AB25"/>
    <mergeCell ref="Y26:Y27"/>
    <mergeCell ref="Z26:Z27"/>
    <mergeCell ref="O2:S2"/>
    <mergeCell ref="O3:S3"/>
    <mergeCell ref="O4:O5"/>
    <mergeCell ref="P4:P5"/>
    <mergeCell ref="Q4:Q5"/>
    <mergeCell ref="R4:R5"/>
    <mergeCell ref="S4:S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21"/>
  <sheetViews>
    <sheetView topLeftCell="A7" workbookViewId="0">
      <selection activeCell="A19" sqref="A19"/>
    </sheetView>
  </sheetViews>
  <sheetFormatPr baseColWidth="10" defaultColWidth="11.44140625" defaultRowHeight="13.8" x14ac:dyDescent="0.3"/>
  <cols>
    <col min="1" max="1" width="32.88671875" style="17" customWidth="1"/>
    <col min="2" max="16384" width="11.44140625" style="17"/>
  </cols>
  <sheetData>
    <row r="3" spans="1:1" x14ac:dyDescent="0.3">
      <c r="A3" s="18" t="s">
        <v>15</v>
      </c>
    </row>
    <row r="4" spans="1:1" x14ac:dyDescent="0.3">
      <c r="A4" s="18" t="s">
        <v>16</v>
      </c>
    </row>
    <row r="5" spans="1:1" x14ac:dyDescent="0.3">
      <c r="A5" s="18" t="s">
        <v>17</v>
      </c>
    </row>
    <row r="6" spans="1:1" x14ac:dyDescent="0.3">
      <c r="A6" s="18" t="s">
        <v>11</v>
      </c>
    </row>
    <row r="7" spans="1:1" x14ac:dyDescent="0.3">
      <c r="A7" s="18" t="s">
        <v>10</v>
      </c>
    </row>
    <row r="8" spans="1:1" x14ac:dyDescent="0.3">
      <c r="A8" s="18" t="s">
        <v>20</v>
      </c>
    </row>
    <row r="9" spans="1:1" x14ac:dyDescent="0.3">
      <c r="A9" s="18" t="s">
        <v>21</v>
      </c>
    </row>
    <row r="10" spans="1:1" x14ac:dyDescent="0.3">
      <c r="A10" s="18" t="s">
        <v>23</v>
      </c>
    </row>
    <row r="11" spans="1:1" x14ac:dyDescent="0.3">
      <c r="A11" s="18" t="s">
        <v>24</v>
      </c>
    </row>
    <row r="12" spans="1:1" x14ac:dyDescent="0.3">
      <c r="A12" s="18" t="s">
        <v>26</v>
      </c>
    </row>
    <row r="13" spans="1:1" x14ac:dyDescent="0.3">
      <c r="A13" s="18" t="s">
        <v>27</v>
      </c>
    </row>
    <row r="14" spans="1:1" x14ac:dyDescent="0.3">
      <c r="A14" s="18" t="s">
        <v>28</v>
      </c>
    </row>
    <row r="16" spans="1:1" x14ac:dyDescent="0.3">
      <c r="A16" s="18" t="s">
        <v>32</v>
      </c>
    </row>
    <row r="17" spans="1:1" x14ac:dyDescent="0.3">
      <c r="A17" s="18" t="s">
        <v>33</v>
      </c>
    </row>
    <row r="18" spans="1:1" x14ac:dyDescent="0.3">
      <c r="A18" s="18" t="s">
        <v>34</v>
      </c>
    </row>
    <row r="20" spans="1:1" x14ac:dyDescent="0.3">
      <c r="A20" s="18" t="s">
        <v>42</v>
      </c>
    </row>
    <row r="21" spans="1:1" x14ac:dyDescent="0.3">
      <c r="A21" s="18" t="s">
        <v>43</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40BDD-AC80-4D59-A978-0A347880AFBD}">
  <sheetPr>
    <tabColor rgb="FFFF0000"/>
  </sheetPr>
  <dimension ref="B2:J19"/>
  <sheetViews>
    <sheetView workbookViewId="0">
      <selection activeCell="M8" sqref="M8"/>
    </sheetView>
  </sheetViews>
  <sheetFormatPr baseColWidth="10" defaultRowHeight="14.4" x14ac:dyDescent="0.3"/>
  <cols>
    <col min="2" max="8" width="9.44140625" customWidth="1"/>
    <col min="9" max="9" width="4.44140625" customWidth="1"/>
  </cols>
  <sheetData>
    <row r="2" spans="2:10" ht="18" x14ac:dyDescent="0.3">
      <c r="B2" s="68" t="s">
        <v>252</v>
      </c>
    </row>
    <row r="4" spans="2:10" ht="18.75" customHeight="1" x14ac:dyDescent="0.3">
      <c r="B4" s="50"/>
      <c r="C4" s="50"/>
      <c r="D4" s="749" t="s">
        <v>2</v>
      </c>
      <c r="E4" s="749"/>
      <c r="F4" s="749"/>
      <c r="G4" s="749"/>
      <c r="H4" s="749"/>
      <c r="I4" s="50"/>
      <c r="J4" s="50"/>
    </row>
    <row r="5" spans="2:10" ht="15" thickBot="1" x14ac:dyDescent="0.35">
      <c r="B5" s="50"/>
      <c r="C5" s="51"/>
      <c r="D5" s="52"/>
      <c r="E5" s="52"/>
      <c r="F5" s="52"/>
      <c r="G5" s="52"/>
      <c r="H5" s="52"/>
      <c r="I5" s="50"/>
      <c r="J5" s="50"/>
    </row>
    <row r="6" spans="2:10" ht="26.25" customHeight="1" thickTop="1" x14ac:dyDescent="0.3">
      <c r="B6" s="750" t="s">
        <v>4</v>
      </c>
      <c r="C6" s="751" t="s">
        <v>136</v>
      </c>
      <c r="D6" s="732"/>
      <c r="E6" s="732"/>
      <c r="F6" s="732"/>
      <c r="G6" s="732"/>
      <c r="H6" s="734"/>
      <c r="I6" s="740"/>
      <c r="J6" s="745" t="s">
        <v>99</v>
      </c>
    </row>
    <row r="7" spans="2:10" ht="26.25" customHeight="1" thickBot="1" x14ac:dyDescent="0.35">
      <c r="B7" s="750"/>
      <c r="C7" s="738"/>
      <c r="D7" s="733"/>
      <c r="E7" s="733"/>
      <c r="F7" s="733"/>
      <c r="G7" s="733"/>
      <c r="H7" s="735"/>
      <c r="I7" s="740"/>
      <c r="J7" s="746"/>
    </row>
    <row r="8" spans="2:10" ht="25.5" customHeight="1" x14ac:dyDescent="0.3">
      <c r="B8" s="750"/>
      <c r="C8" s="738" t="s">
        <v>137</v>
      </c>
      <c r="D8" s="730"/>
      <c r="E8" s="730"/>
      <c r="F8" s="732"/>
      <c r="G8" s="732"/>
      <c r="H8" s="734"/>
      <c r="I8" s="740"/>
      <c r="J8" s="747" t="s">
        <v>100</v>
      </c>
    </row>
    <row r="9" spans="2:10" ht="15" thickBot="1" x14ac:dyDescent="0.35">
      <c r="B9" s="750"/>
      <c r="C9" s="739"/>
      <c r="D9" s="731"/>
      <c r="E9" s="731"/>
      <c r="F9" s="733"/>
      <c r="G9" s="733"/>
      <c r="H9" s="735"/>
      <c r="I9" s="740"/>
      <c r="J9" s="748"/>
    </row>
    <row r="10" spans="2:10" ht="25.5" customHeight="1" x14ac:dyDescent="0.3">
      <c r="B10" s="750"/>
      <c r="C10" s="737" t="s">
        <v>167</v>
      </c>
      <c r="D10" s="730"/>
      <c r="E10" s="730"/>
      <c r="F10" s="730"/>
      <c r="G10" s="743" t="s">
        <v>187</v>
      </c>
      <c r="H10" s="734"/>
      <c r="I10" s="740"/>
      <c r="J10" s="741" t="s">
        <v>101</v>
      </c>
    </row>
    <row r="11" spans="2:10" ht="15" thickBot="1" x14ac:dyDescent="0.35">
      <c r="B11" s="750"/>
      <c r="C11" s="739"/>
      <c r="D11" s="731"/>
      <c r="E11" s="731"/>
      <c r="F11" s="731"/>
      <c r="G11" s="744"/>
      <c r="H11" s="735"/>
      <c r="I11" s="740"/>
      <c r="J11" s="742"/>
    </row>
    <row r="12" spans="2:10" ht="25.5" customHeight="1" x14ac:dyDescent="0.3">
      <c r="B12" s="750"/>
      <c r="C12" s="737" t="s">
        <v>138</v>
      </c>
      <c r="D12" s="728"/>
      <c r="E12" s="730"/>
      <c r="F12" s="730"/>
      <c r="G12" s="732"/>
      <c r="H12" s="734"/>
      <c r="I12" s="740"/>
      <c r="J12" s="726" t="s">
        <v>102</v>
      </c>
    </row>
    <row r="13" spans="2:10" ht="15" thickBot="1" x14ac:dyDescent="0.35">
      <c r="B13" s="750"/>
      <c r="C13" s="739"/>
      <c r="D13" s="729"/>
      <c r="E13" s="731"/>
      <c r="F13" s="731"/>
      <c r="G13" s="733"/>
      <c r="H13" s="735"/>
      <c r="I13" s="740"/>
      <c r="J13" s="727"/>
    </row>
    <row r="14" spans="2:10" ht="25.5" customHeight="1" x14ac:dyDescent="0.3">
      <c r="B14" s="750"/>
      <c r="C14" s="737" t="s">
        <v>139</v>
      </c>
      <c r="D14" s="728"/>
      <c r="E14" s="728"/>
      <c r="F14" s="730"/>
      <c r="G14" s="732"/>
      <c r="H14" s="734"/>
      <c r="I14" s="736"/>
      <c r="J14" s="725"/>
    </row>
    <row r="15" spans="2:10" x14ac:dyDescent="0.3">
      <c r="B15" s="750"/>
      <c r="C15" s="738"/>
      <c r="D15" s="729"/>
      <c r="E15" s="729"/>
      <c r="F15" s="731"/>
      <c r="G15" s="733"/>
      <c r="H15" s="735"/>
      <c r="I15" s="736"/>
      <c r="J15" s="725"/>
    </row>
    <row r="16" spans="2:10" x14ac:dyDescent="0.3">
      <c r="B16" s="725"/>
      <c r="C16" s="725"/>
      <c r="D16" s="53" t="s">
        <v>165</v>
      </c>
      <c r="E16" s="53" t="s">
        <v>103</v>
      </c>
      <c r="F16" s="53" t="s">
        <v>101</v>
      </c>
      <c r="G16" s="53" t="s">
        <v>8</v>
      </c>
      <c r="H16" s="53" t="s">
        <v>104</v>
      </c>
      <c r="I16" s="725"/>
      <c r="J16" s="725"/>
    </row>
    <row r="17" spans="2:10" x14ac:dyDescent="0.3">
      <c r="B17" s="725"/>
      <c r="C17" s="725"/>
      <c r="D17" s="54">
        <v>0.2</v>
      </c>
      <c r="E17" s="54">
        <v>0.4</v>
      </c>
      <c r="F17" s="54">
        <v>0.6</v>
      </c>
      <c r="G17" s="54">
        <v>0.8</v>
      </c>
      <c r="H17" s="54">
        <v>1</v>
      </c>
      <c r="I17" s="725"/>
      <c r="J17" s="725"/>
    </row>
    <row r="19" spans="2:10" x14ac:dyDescent="0.3">
      <c r="B19" s="55" t="s">
        <v>49</v>
      </c>
    </row>
  </sheetData>
  <mergeCells count="46">
    <mergeCell ref="B16:B17"/>
    <mergeCell ref="C16:C17"/>
    <mergeCell ref="I16:I17"/>
    <mergeCell ref="J16:J17"/>
    <mergeCell ref="I12:I13"/>
    <mergeCell ref="J12:J13"/>
    <mergeCell ref="C14:C15"/>
    <mergeCell ref="D14:D15"/>
    <mergeCell ref="E14:E15"/>
    <mergeCell ref="F14:F15"/>
    <mergeCell ref="G14:G15"/>
    <mergeCell ref="H14:H15"/>
    <mergeCell ref="I14:I15"/>
    <mergeCell ref="J14:J15"/>
    <mergeCell ref="C12:C13"/>
    <mergeCell ref="D12:D13"/>
    <mergeCell ref="I10:I11"/>
    <mergeCell ref="J10:J11"/>
    <mergeCell ref="I6:I7"/>
    <mergeCell ref="J6:J7"/>
    <mergeCell ref="C8:C9"/>
    <mergeCell ref="D8:D9"/>
    <mergeCell ref="E8:E9"/>
    <mergeCell ref="F8:F9"/>
    <mergeCell ref="G8:G9"/>
    <mergeCell ref="H8:H9"/>
    <mergeCell ref="I8:I9"/>
    <mergeCell ref="J8:J9"/>
    <mergeCell ref="E10:E11"/>
    <mergeCell ref="F10:F11"/>
    <mergeCell ref="G10:G11"/>
    <mergeCell ref="H10:H11"/>
    <mergeCell ref="D4:H4"/>
    <mergeCell ref="B6:B15"/>
    <mergeCell ref="C6:C7"/>
    <mergeCell ref="D6:D7"/>
    <mergeCell ref="E6:E7"/>
    <mergeCell ref="F6:F7"/>
    <mergeCell ref="G6:G7"/>
    <mergeCell ref="H6:H7"/>
    <mergeCell ref="C10:C11"/>
    <mergeCell ref="D10:D11"/>
    <mergeCell ref="E12:E13"/>
    <mergeCell ref="F12:F13"/>
    <mergeCell ref="G12:G13"/>
    <mergeCell ref="H12:H13"/>
  </mergeCell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2:K47"/>
  <sheetViews>
    <sheetView zoomScale="130" zoomScaleNormal="130" workbookViewId="0">
      <selection activeCell="F6" sqref="F6:H6"/>
    </sheetView>
  </sheetViews>
  <sheetFormatPr baseColWidth="10" defaultRowHeight="14.4" x14ac:dyDescent="0.3"/>
  <cols>
    <col min="1" max="1" width="36.44140625" customWidth="1"/>
    <col min="2" max="2" width="17.33203125" customWidth="1"/>
    <col min="3" max="3" width="7" customWidth="1"/>
    <col min="4" max="4" width="13.44140625" customWidth="1"/>
    <col min="5" max="5" width="7.109375" customWidth="1"/>
    <col min="6" max="6" width="6.6640625" customWidth="1"/>
    <col min="7" max="7" width="5.6640625" customWidth="1"/>
    <col min="8" max="8" width="5.109375" customWidth="1"/>
    <col min="10" max="10" width="16.6640625" customWidth="1"/>
    <col min="11" max="11" width="16.5546875" customWidth="1"/>
  </cols>
  <sheetData>
    <row r="2" spans="1:11" ht="15" thickBot="1" x14ac:dyDescent="0.35"/>
    <row r="3" spans="1:11" ht="27" customHeight="1" thickBot="1" x14ac:dyDescent="0.35">
      <c r="A3" s="561" t="s">
        <v>146</v>
      </c>
      <c r="B3" s="915" t="s">
        <v>147</v>
      </c>
      <c r="C3" s="915"/>
      <c r="D3" s="906" t="s">
        <v>148</v>
      </c>
      <c r="E3" s="906"/>
      <c r="F3" s="906" t="s">
        <v>1051</v>
      </c>
      <c r="G3" s="906"/>
      <c r="H3" s="907"/>
      <c r="J3" s="169" t="s">
        <v>221</v>
      </c>
    </row>
    <row r="4" spans="1:11" ht="25.95" customHeight="1" x14ac:dyDescent="0.3">
      <c r="A4" s="903" t="str">
        <f>'MAPA RIESGOS US'!O11</f>
        <v>Revisión, actualización y desarrollo del proceso de Pensamiento y Direccionamiento Estratégico, para la formulación e implementación de la Planeación Estratégica Institucional.</v>
      </c>
      <c r="B4" s="882" t="s">
        <v>35</v>
      </c>
      <c r="C4" s="884">
        <v>0.2</v>
      </c>
      <c r="D4" s="882" t="s">
        <v>1049</v>
      </c>
      <c r="E4" s="886">
        <v>0.4</v>
      </c>
      <c r="F4" s="562">
        <f>C4</f>
        <v>0.2</v>
      </c>
      <c r="G4" s="563">
        <f>E4</f>
        <v>0.4</v>
      </c>
      <c r="H4" s="564">
        <f>F4*G4</f>
        <v>8.0000000000000016E-2</v>
      </c>
      <c r="J4" s="172">
        <f>40%*20%</f>
        <v>8.0000000000000016E-2</v>
      </c>
      <c r="K4" s="109"/>
    </row>
    <row r="5" spans="1:11" ht="25.95" customHeight="1" x14ac:dyDescent="0.3">
      <c r="A5" s="904"/>
      <c r="B5" s="883"/>
      <c r="C5" s="885"/>
      <c r="D5" s="883"/>
      <c r="E5" s="887"/>
      <c r="F5" s="559">
        <f>C4</f>
        <v>0.2</v>
      </c>
      <c r="G5" s="560">
        <f>H4</f>
        <v>8.0000000000000016E-2</v>
      </c>
      <c r="H5" s="565">
        <f>F5-G5</f>
        <v>0.12</v>
      </c>
      <c r="J5" s="158"/>
      <c r="K5" s="109"/>
    </row>
    <row r="6" spans="1:11" ht="22.95" customHeight="1" thickBot="1" x14ac:dyDescent="0.35">
      <c r="A6" s="904"/>
      <c r="B6" s="888" t="s">
        <v>1046</v>
      </c>
      <c r="C6" s="889"/>
      <c r="D6" s="889"/>
      <c r="E6" s="890"/>
      <c r="F6" s="908">
        <f>H5</f>
        <v>0.12</v>
      </c>
      <c r="G6" s="909"/>
      <c r="H6" s="910"/>
      <c r="J6" s="158"/>
      <c r="K6" s="109"/>
    </row>
    <row r="7" spans="1:11" ht="12" customHeight="1" x14ac:dyDescent="0.3">
      <c r="A7" s="904"/>
      <c r="B7" s="911" t="s">
        <v>1047</v>
      </c>
      <c r="C7" s="911"/>
      <c r="D7" s="911"/>
      <c r="E7" s="912"/>
      <c r="F7" s="562">
        <f>F6</f>
        <v>0.12</v>
      </c>
      <c r="G7" s="563">
        <f>E7</f>
        <v>0</v>
      </c>
      <c r="H7" s="564">
        <f>F7*G7</f>
        <v>0</v>
      </c>
      <c r="J7" s="158"/>
      <c r="K7" s="109"/>
    </row>
    <row r="8" spans="1:11" ht="12" customHeight="1" x14ac:dyDescent="0.3">
      <c r="A8" s="904"/>
      <c r="B8" s="911"/>
      <c r="C8" s="911"/>
      <c r="D8" s="911"/>
      <c r="E8" s="885"/>
      <c r="F8" s="559">
        <f>F6</f>
        <v>0.12</v>
      </c>
      <c r="G8" s="560">
        <f>H7</f>
        <v>0</v>
      </c>
      <c r="H8" s="565">
        <f>F8-G8</f>
        <v>0.12</v>
      </c>
      <c r="J8" s="158"/>
      <c r="K8" s="109"/>
    </row>
    <row r="9" spans="1:11" ht="34.5" customHeight="1" x14ac:dyDescent="0.3">
      <c r="A9" s="904"/>
      <c r="B9" s="891" t="s">
        <v>160</v>
      </c>
      <c r="C9" s="892"/>
      <c r="D9" s="892"/>
      <c r="E9" s="893"/>
      <c r="F9" s="913">
        <f>F6</f>
        <v>0.12</v>
      </c>
      <c r="G9" s="913"/>
      <c r="H9" s="914"/>
      <c r="J9" s="169" t="s">
        <v>235</v>
      </c>
    </row>
    <row r="10" spans="1:11" ht="13.2" customHeight="1" x14ac:dyDescent="0.3">
      <c r="A10" s="904"/>
      <c r="B10" s="898" t="s">
        <v>1048</v>
      </c>
      <c r="C10" s="898"/>
      <c r="D10" s="898"/>
      <c r="E10" s="898"/>
      <c r="F10" s="898"/>
      <c r="G10" s="898"/>
      <c r="H10" s="899"/>
      <c r="J10" s="556"/>
    </row>
    <row r="11" spans="1:11" ht="18" customHeight="1" x14ac:dyDescent="0.3">
      <c r="A11" s="904"/>
      <c r="B11" s="99" t="s">
        <v>151</v>
      </c>
      <c r="C11" s="100">
        <v>1</v>
      </c>
      <c r="D11" s="99"/>
      <c r="E11" s="557"/>
      <c r="F11" s="898"/>
      <c r="G11" s="898"/>
      <c r="H11" s="899"/>
    </row>
    <row r="12" spans="1:11" ht="27" customHeight="1" x14ac:dyDescent="0.3">
      <c r="A12" s="904"/>
      <c r="B12" s="558" t="s">
        <v>1050</v>
      </c>
      <c r="C12" s="566" t="s">
        <v>1052</v>
      </c>
      <c r="D12" s="566" t="s">
        <v>1052</v>
      </c>
      <c r="E12" s="566" t="s">
        <v>1052</v>
      </c>
      <c r="F12" s="566" t="s">
        <v>1052</v>
      </c>
      <c r="G12" s="566" t="s">
        <v>1052</v>
      </c>
      <c r="H12" s="567" t="s">
        <v>1052</v>
      </c>
    </row>
    <row r="13" spans="1:11" ht="15" thickBot="1" x14ac:dyDescent="0.35">
      <c r="A13" s="905"/>
      <c r="B13" s="900" t="s">
        <v>161</v>
      </c>
      <c r="C13" s="900"/>
      <c r="D13" s="900"/>
      <c r="E13" s="900"/>
      <c r="F13" s="901"/>
      <c r="G13" s="901"/>
      <c r="H13" s="902"/>
    </row>
    <row r="14" spans="1:11" ht="15" thickBot="1" x14ac:dyDescent="0.35"/>
    <row r="15" spans="1:11" ht="30.75" customHeight="1" thickBot="1" x14ac:dyDescent="0.35">
      <c r="A15" s="81" t="s">
        <v>146</v>
      </c>
      <c r="B15" s="880" t="s">
        <v>147</v>
      </c>
      <c r="C15" s="880"/>
      <c r="D15" s="881" t="s">
        <v>148</v>
      </c>
      <c r="E15" s="881"/>
      <c r="F15" s="82" t="s">
        <v>149</v>
      </c>
      <c r="G15" s="552"/>
      <c r="H15" s="552"/>
      <c r="J15" s="116" t="s">
        <v>239</v>
      </c>
    </row>
    <row r="16" spans="1:11" ht="32.25" customHeight="1" x14ac:dyDescent="0.3">
      <c r="A16" s="894" t="s">
        <v>259</v>
      </c>
      <c r="B16" s="882" t="s">
        <v>35</v>
      </c>
      <c r="C16" s="884">
        <v>0.2</v>
      </c>
      <c r="D16" s="882" t="s">
        <v>150</v>
      </c>
      <c r="E16" s="884">
        <v>0.4</v>
      </c>
      <c r="F16" s="156">
        <f>C16*E16</f>
        <v>8.0000000000000016E-2</v>
      </c>
      <c r="G16" s="554"/>
      <c r="H16" s="554"/>
      <c r="J16" s="109">
        <f>40%*40%</f>
        <v>0.16000000000000003</v>
      </c>
      <c r="K16" s="109"/>
    </row>
    <row r="17" spans="1:11" ht="32.25" customHeight="1" x14ac:dyDescent="0.3">
      <c r="A17" s="894"/>
      <c r="B17" s="883"/>
      <c r="C17" s="885"/>
      <c r="D17" s="883"/>
      <c r="E17" s="885"/>
      <c r="F17" s="156">
        <f>C16-F16</f>
        <v>0.12</v>
      </c>
      <c r="G17" s="554"/>
      <c r="H17" s="554"/>
      <c r="J17" s="109"/>
      <c r="K17" s="109"/>
    </row>
    <row r="18" spans="1:11" ht="32.25" customHeight="1" x14ac:dyDescent="0.3">
      <c r="A18" s="895"/>
      <c r="B18" s="101" t="s">
        <v>160</v>
      </c>
      <c r="C18" s="164">
        <f>F17</f>
        <v>0.12</v>
      </c>
      <c r="D18" s="163"/>
      <c r="E18" s="102"/>
      <c r="F18" s="103"/>
      <c r="G18" s="21"/>
      <c r="H18" s="21"/>
    </row>
    <row r="19" spans="1:11" ht="32.25" customHeight="1" x14ac:dyDescent="0.3">
      <c r="A19" s="895"/>
      <c r="B19" s="104" t="s">
        <v>151</v>
      </c>
      <c r="C19" s="105">
        <v>1</v>
      </c>
      <c r="D19" s="104" t="s">
        <v>205</v>
      </c>
      <c r="E19" s="102"/>
      <c r="F19" s="106" t="s">
        <v>164</v>
      </c>
      <c r="G19" s="553"/>
      <c r="H19" s="553"/>
    </row>
    <row r="20" spans="1:11" ht="32.25" customHeight="1" x14ac:dyDescent="0.3">
      <c r="A20" s="895"/>
      <c r="B20" s="101" t="s">
        <v>161</v>
      </c>
      <c r="C20" s="218">
        <v>1</v>
      </c>
      <c r="D20" s="102"/>
      <c r="E20" s="102"/>
      <c r="F20" s="103"/>
      <c r="G20" s="21"/>
      <c r="H20" s="21"/>
    </row>
    <row r="21" spans="1:11" ht="16.2" thickBot="1" x14ac:dyDescent="0.35">
      <c r="A21" s="88"/>
      <c r="B21" s="107"/>
      <c r="C21" s="107"/>
      <c r="D21" s="107"/>
      <c r="E21" s="107"/>
      <c r="F21" s="108"/>
      <c r="G21" s="21"/>
      <c r="H21" s="21"/>
    </row>
    <row r="23" spans="1:11" ht="15" thickBot="1" x14ac:dyDescent="0.35"/>
    <row r="24" spans="1:11" ht="30.75" customHeight="1" thickBot="1" x14ac:dyDescent="0.35">
      <c r="A24" s="81" t="s">
        <v>146</v>
      </c>
      <c r="B24" s="880" t="s">
        <v>147</v>
      </c>
      <c r="C24" s="880"/>
      <c r="D24" s="881" t="s">
        <v>148</v>
      </c>
      <c r="E24" s="881"/>
      <c r="F24" s="82" t="s">
        <v>149</v>
      </c>
      <c r="G24" s="552"/>
      <c r="H24" s="552"/>
      <c r="J24" s="116" t="s">
        <v>261</v>
      </c>
    </row>
    <row r="25" spans="1:11" ht="30.75" customHeight="1" x14ac:dyDescent="0.3">
      <c r="A25" s="894" t="s">
        <v>260</v>
      </c>
      <c r="B25" s="882" t="s">
        <v>35</v>
      </c>
      <c r="C25" s="884">
        <v>0.4</v>
      </c>
      <c r="D25" s="882" t="s">
        <v>205</v>
      </c>
      <c r="E25" s="896">
        <v>0.3</v>
      </c>
      <c r="F25" s="157">
        <f>C25*E25</f>
        <v>0.12</v>
      </c>
      <c r="G25" s="555"/>
      <c r="H25" s="555"/>
      <c r="J25" s="109">
        <f>40%*30%</f>
        <v>0.12</v>
      </c>
      <c r="K25" s="109">
        <f>40%-12%</f>
        <v>0.28000000000000003</v>
      </c>
    </row>
    <row r="26" spans="1:11" ht="30.75" customHeight="1" x14ac:dyDescent="0.3">
      <c r="A26" s="894"/>
      <c r="B26" s="883"/>
      <c r="C26" s="885"/>
      <c r="D26" s="883"/>
      <c r="E26" s="897"/>
      <c r="F26" s="156">
        <f>C25-F25</f>
        <v>0.28000000000000003</v>
      </c>
      <c r="G26" s="554"/>
      <c r="H26" s="554"/>
      <c r="J26" s="109"/>
      <c r="K26" s="109"/>
    </row>
    <row r="27" spans="1:11" ht="30.75" customHeight="1" x14ac:dyDescent="0.3">
      <c r="A27" s="895"/>
      <c r="B27" s="101" t="s">
        <v>160</v>
      </c>
      <c r="C27" s="156">
        <f>F26</f>
        <v>0.28000000000000003</v>
      </c>
      <c r="D27" s="102"/>
      <c r="E27" s="102"/>
      <c r="F27" s="103"/>
      <c r="G27" s="21"/>
      <c r="H27" s="21"/>
    </row>
    <row r="28" spans="1:11" ht="30.75" customHeight="1" x14ac:dyDescent="0.3">
      <c r="A28" s="895"/>
      <c r="B28" s="104" t="s">
        <v>151</v>
      </c>
      <c r="C28" s="105">
        <v>0.4</v>
      </c>
      <c r="D28" s="104" t="s">
        <v>262</v>
      </c>
      <c r="E28" s="102"/>
      <c r="F28" s="106"/>
      <c r="G28" s="553"/>
      <c r="H28" s="553"/>
    </row>
    <row r="29" spans="1:11" ht="71.25" customHeight="1" x14ac:dyDescent="0.3">
      <c r="A29" s="895"/>
      <c r="B29" s="101" t="s">
        <v>161</v>
      </c>
      <c r="C29" s="105">
        <v>0.4</v>
      </c>
      <c r="D29" s="102"/>
      <c r="E29" s="102"/>
      <c r="F29" s="103"/>
      <c r="G29" s="21"/>
      <c r="H29" s="21"/>
    </row>
    <row r="30" spans="1:11" ht="16.2" thickBot="1" x14ac:dyDescent="0.35">
      <c r="A30" s="88"/>
      <c r="B30" s="107"/>
      <c r="C30" s="107"/>
      <c r="D30" s="107"/>
      <c r="E30" s="107"/>
      <c r="F30" s="108"/>
      <c r="G30" s="21"/>
      <c r="H30" s="21"/>
    </row>
    <row r="32" spans="1:11" ht="15" thickBot="1" x14ac:dyDescent="0.35"/>
    <row r="33" spans="1:11" ht="27.75" customHeight="1" thickBot="1" x14ac:dyDescent="0.35">
      <c r="A33" s="81" t="s">
        <v>146</v>
      </c>
      <c r="B33" s="880" t="s">
        <v>147</v>
      </c>
      <c r="C33" s="880"/>
      <c r="D33" s="881" t="s">
        <v>148</v>
      </c>
      <c r="E33" s="881"/>
      <c r="F33" s="82" t="s">
        <v>149</v>
      </c>
      <c r="G33" s="552"/>
      <c r="H33" s="552"/>
      <c r="J33" s="116" t="s">
        <v>208</v>
      </c>
    </row>
    <row r="34" spans="1:11" x14ac:dyDescent="0.3">
      <c r="A34" s="894" t="s">
        <v>207</v>
      </c>
      <c r="B34" s="882" t="s">
        <v>35</v>
      </c>
      <c r="C34" s="884">
        <v>0.4</v>
      </c>
      <c r="D34" s="882" t="s">
        <v>206</v>
      </c>
      <c r="E34" s="884">
        <v>0.5</v>
      </c>
      <c r="F34" s="156">
        <f>C34*E34</f>
        <v>0.2</v>
      </c>
      <c r="G34" s="554"/>
      <c r="H34" s="554"/>
      <c r="J34" s="109">
        <f>40%*50%</f>
        <v>0.2</v>
      </c>
      <c r="K34" s="109">
        <f>40%-10%</f>
        <v>0.30000000000000004</v>
      </c>
    </row>
    <row r="35" spans="1:11" ht="25.5" customHeight="1" x14ac:dyDescent="0.3">
      <c r="A35" s="894"/>
      <c r="B35" s="883"/>
      <c r="C35" s="885"/>
      <c r="D35" s="883"/>
      <c r="E35" s="885"/>
      <c r="F35" s="156">
        <f>C34-F34</f>
        <v>0.2</v>
      </c>
      <c r="G35" s="554"/>
      <c r="H35" s="554"/>
      <c r="J35" s="109"/>
      <c r="K35" s="109"/>
    </row>
    <row r="36" spans="1:11" ht="27.6" x14ac:dyDescent="0.3">
      <c r="A36" s="895"/>
      <c r="B36" s="101" t="s">
        <v>160</v>
      </c>
      <c r="C36" s="164">
        <f>F35</f>
        <v>0.2</v>
      </c>
      <c r="D36" s="163"/>
      <c r="E36" s="102"/>
      <c r="F36" s="103"/>
      <c r="G36" s="21"/>
      <c r="H36" s="21"/>
    </row>
    <row r="37" spans="1:11" ht="27.6" x14ac:dyDescent="0.3">
      <c r="A37" s="895"/>
      <c r="B37" s="104" t="s">
        <v>151</v>
      </c>
      <c r="C37" s="105">
        <v>0.6</v>
      </c>
      <c r="D37" s="99" t="s">
        <v>206</v>
      </c>
      <c r="E37" s="102"/>
      <c r="F37" s="106"/>
      <c r="G37" s="553"/>
      <c r="H37" s="553"/>
    </row>
    <row r="38" spans="1:11" ht="77.25" customHeight="1" x14ac:dyDescent="0.3">
      <c r="A38" s="895"/>
      <c r="B38" s="101" t="s">
        <v>161</v>
      </c>
      <c r="C38" s="110">
        <v>0.8</v>
      </c>
      <c r="D38" s="102"/>
      <c r="E38" s="102"/>
      <c r="F38" s="103"/>
      <c r="G38" s="21"/>
      <c r="H38" s="21"/>
    </row>
    <row r="39" spans="1:11" ht="16.2" thickBot="1" x14ac:dyDescent="0.35">
      <c r="A39" s="88"/>
      <c r="B39" s="107"/>
      <c r="C39" s="107"/>
      <c r="D39" s="107"/>
      <c r="E39" s="107"/>
      <c r="F39" s="108"/>
      <c r="G39" s="21"/>
      <c r="H39" s="21"/>
    </row>
    <row r="41" spans="1:11" ht="15" thickBot="1" x14ac:dyDescent="0.35"/>
    <row r="42" spans="1:11" ht="34.5" customHeight="1" thickBot="1" x14ac:dyDescent="0.35">
      <c r="A42" s="81" t="s">
        <v>146</v>
      </c>
      <c r="B42" s="880" t="s">
        <v>147</v>
      </c>
      <c r="C42" s="880"/>
      <c r="D42" s="881" t="s">
        <v>148</v>
      </c>
      <c r="E42" s="881"/>
      <c r="F42" s="82" t="s">
        <v>149</v>
      </c>
      <c r="G42" s="552"/>
      <c r="H42" s="552"/>
    </row>
    <row r="43" spans="1:11" ht="36.75" customHeight="1" x14ac:dyDescent="0.3">
      <c r="A43" s="894" t="s">
        <v>163</v>
      </c>
      <c r="B43" s="99" t="s">
        <v>35</v>
      </c>
      <c r="C43" s="100">
        <v>0.4</v>
      </c>
      <c r="D43" s="99" t="s">
        <v>150</v>
      </c>
      <c r="E43" s="100">
        <v>0.25</v>
      </c>
      <c r="F43" s="116" t="s">
        <v>186</v>
      </c>
      <c r="G43" s="556"/>
      <c r="H43" s="556"/>
      <c r="J43" s="109">
        <f>40%*25%</f>
        <v>0.1</v>
      </c>
      <c r="K43" s="109">
        <f>40%-10%</f>
        <v>0.30000000000000004</v>
      </c>
    </row>
    <row r="44" spans="1:11" ht="27.6" x14ac:dyDescent="0.3">
      <c r="A44" s="895"/>
      <c r="B44" s="101" t="s">
        <v>160</v>
      </c>
      <c r="C44" s="115">
        <v>0.16800000000000001</v>
      </c>
      <c r="D44" s="102"/>
      <c r="E44" s="102"/>
      <c r="F44" s="103"/>
      <c r="G44" s="21"/>
      <c r="H44" s="21"/>
    </row>
    <row r="45" spans="1:11" ht="27.6" x14ac:dyDescent="0.3">
      <c r="A45" s="895"/>
      <c r="B45" s="104" t="s">
        <v>151</v>
      </c>
      <c r="C45" s="105">
        <v>0.8</v>
      </c>
      <c r="D45" s="104" t="s">
        <v>150</v>
      </c>
      <c r="E45" s="102"/>
      <c r="F45" s="106"/>
      <c r="G45" s="553"/>
      <c r="H45" s="553"/>
    </row>
    <row r="46" spans="1:11" ht="81.75" customHeight="1" x14ac:dyDescent="0.3">
      <c r="A46" s="895"/>
      <c r="B46" s="101" t="s">
        <v>161</v>
      </c>
      <c r="C46" s="110">
        <v>0.8</v>
      </c>
      <c r="D46" s="102"/>
      <c r="E46" s="102"/>
      <c r="F46" s="103"/>
      <c r="G46" s="21"/>
      <c r="H46" s="21"/>
    </row>
    <row r="47" spans="1:11" ht="16.2" thickBot="1" x14ac:dyDescent="0.35">
      <c r="A47" s="88"/>
      <c r="B47" s="107"/>
      <c r="C47" s="107"/>
      <c r="D47" s="107"/>
      <c r="E47" s="107"/>
      <c r="F47" s="108"/>
      <c r="G47" s="21"/>
      <c r="H47" s="21"/>
    </row>
  </sheetData>
  <mergeCells count="42">
    <mergeCell ref="F11:H11"/>
    <mergeCell ref="B13:E13"/>
    <mergeCell ref="F13:H13"/>
    <mergeCell ref="A4:A13"/>
    <mergeCell ref="F3:H3"/>
    <mergeCell ref="F6:H6"/>
    <mergeCell ref="B7:D8"/>
    <mergeCell ref="E7:E8"/>
    <mergeCell ref="B10:H10"/>
    <mergeCell ref="F9:H9"/>
    <mergeCell ref="D3:E3"/>
    <mergeCell ref="B3:C3"/>
    <mergeCell ref="A34:A38"/>
    <mergeCell ref="E16:E17"/>
    <mergeCell ref="B34:B35"/>
    <mergeCell ref="C34:C35"/>
    <mergeCell ref="D34:D35"/>
    <mergeCell ref="E34:E35"/>
    <mergeCell ref="B42:C42"/>
    <mergeCell ref="D42:E42"/>
    <mergeCell ref="A43:A46"/>
    <mergeCell ref="A16:A20"/>
    <mergeCell ref="B24:C24"/>
    <mergeCell ref="D24:E24"/>
    <mergeCell ref="A25:A29"/>
    <mergeCell ref="B33:C33"/>
    <mergeCell ref="D33:E33"/>
    <mergeCell ref="B25:B26"/>
    <mergeCell ref="C25:C26"/>
    <mergeCell ref="D25:D26"/>
    <mergeCell ref="E25:E26"/>
    <mergeCell ref="B16:B17"/>
    <mergeCell ref="C16:C17"/>
    <mergeCell ref="D16:D17"/>
    <mergeCell ref="B15:C15"/>
    <mergeCell ref="D15:E15"/>
    <mergeCell ref="B4:B5"/>
    <mergeCell ref="C4:C5"/>
    <mergeCell ref="D4:D5"/>
    <mergeCell ref="E4:E5"/>
    <mergeCell ref="B6:E6"/>
    <mergeCell ref="B9:E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1B0A9-92A9-4608-9E75-7DC3FF74469D}">
  <dimension ref="B2:F22"/>
  <sheetViews>
    <sheetView workbookViewId="0">
      <selection activeCell="J12" sqref="J12"/>
    </sheetView>
  </sheetViews>
  <sheetFormatPr baseColWidth="10" defaultColWidth="11.44140625" defaultRowHeight="13.8" x14ac:dyDescent="0.3"/>
  <cols>
    <col min="1" max="2" width="11.44140625" style="21"/>
    <col min="3" max="3" width="27.88671875" style="21" customWidth="1"/>
    <col min="4" max="4" width="11.109375" style="21" customWidth="1"/>
    <col min="5" max="5" width="41.44140625" style="21" customWidth="1"/>
    <col min="6" max="6" width="53.88671875" style="66" customWidth="1"/>
    <col min="7" max="7" width="23.109375" style="21" customWidth="1"/>
    <col min="8" max="16384" width="11.44140625" style="21"/>
  </cols>
  <sheetData>
    <row r="2" spans="2:6" x14ac:dyDescent="0.3">
      <c r="B2" s="21" t="s">
        <v>80</v>
      </c>
    </row>
    <row r="4" spans="2:6" ht="35.25" customHeight="1" x14ac:dyDescent="0.3">
      <c r="B4" s="22" t="s">
        <v>51</v>
      </c>
      <c r="C4" s="22" t="s">
        <v>52</v>
      </c>
      <c r="D4" s="22"/>
      <c r="E4" s="22" t="s">
        <v>53</v>
      </c>
      <c r="F4" s="442" t="s">
        <v>750</v>
      </c>
    </row>
    <row r="5" spans="2:6" s="23" customFormat="1" ht="36.75" customHeight="1" x14ac:dyDescent="0.3">
      <c r="B5" s="591" t="s">
        <v>6</v>
      </c>
      <c r="C5" s="594" t="s">
        <v>54</v>
      </c>
      <c r="D5" s="16"/>
      <c r="E5" s="16" t="s">
        <v>55</v>
      </c>
      <c r="F5" s="443"/>
    </row>
    <row r="6" spans="2:6" ht="37.5" customHeight="1" x14ac:dyDescent="0.3">
      <c r="B6" s="592"/>
      <c r="C6" s="595"/>
      <c r="D6" s="24"/>
      <c r="E6" s="16" t="s">
        <v>56</v>
      </c>
      <c r="F6" s="443"/>
    </row>
    <row r="7" spans="2:6" ht="28.5" customHeight="1" x14ac:dyDescent="0.3">
      <c r="B7" s="592"/>
      <c r="C7" s="595"/>
      <c r="D7" s="24"/>
      <c r="E7" s="16" t="s">
        <v>57</v>
      </c>
      <c r="F7" s="443"/>
    </row>
    <row r="8" spans="2:6" ht="96" customHeight="1" x14ac:dyDescent="0.3">
      <c r="B8" s="593"/>
      <c r="C8" s="596"/>
      <c r="D8" s="24"/>
      <c r="E8" s="16" t="s">
        <v>133</v>
      </c>
      <c r="F8" s="67" t="s">
        <v>751</v>
      </c>
    </row>
    <row r="9" spans="2:6" ht="39.75" customHeight="1" x14ac:dyDescent="0.3">
      <c r="B9" s="594" t="s">
        <v>58</v>
      </c>
      <c r="C9" s="594" t="s">
        <v>59</v>
      </c>
      <c r="D9" s="24"/>
      <c r="E9" s="16" t="s">
        <v>60</v>
      </c>
      <c r="F9" s="443"/>
    </row>
    <row r="10" spans="2:6" ht="39.75" customHeight="1" x14ac:dyDescent="0.3">
      <c r="B10" s="592"/>
      <c r="C10" s="595"/>
      <c r="D10" s="24"/>
      <c r="E10" s="25" t="s">
        <v>61</v>
      </c>
      <c r="F10" s="443"/>
    </row>
    <row r="11" spans="2:6" ht="39.75" customHeight="1" x14ac:dyDescent="0.3">
      <c r="B11" s="592"/>
      <c r="C11" s="595"/>
      <c r="D11" s="24"/>
      <c r="E11" s="26" t="s">
        <v>62</v>
      </c>
      <c r="F11" s="443"/>
    </row>
    <row r="12" spans="2:6" ht="49.5" customHeight="1" x14ac:dyDescent="0.3">
      <c r="B12" s="591" t="s">
        <v>63</v>
      </c>
      <c r="C12" s="594" t="s">
        <v>64</v>
      </c>
      <c r="D12" s="24"/>
      <c r="E12" s="16" t="s">
        <v>65</v>
      </c>
      <c r="F12" s="443"/>
    </row>
    <row r="13" spans="2:6" ht="49.5" customHeight="1" x14ac:dyDescent="0.3">
      <c r="B13" s="592"/>
      <c r="C13" s="595"/>
      <c r="D13" s="24"/>
      <c r="E13" s="27" t="s">
        <v>66</v>
      </c>
      <c r="F13" s="67" t="s">
        <v>752</v>
      </c>
    </row>
    <row r="14" spans="2:6" ht="49.5" customHeight="1" x14ac:dyDescent="0.3">
      <c r="B14" s="592"/>
      <c r="C14" s="595"/>
      <c r="D14" s="24"/>
      <c r="E14" s="27" t="s">
        <v>67</v>
      </c>
      <c r="F14" s="443"/>
    </row>
    <row r="15" spans="2:6" ht="49.5" customHeight="1" x14ac:dyDescent="0.3">
      <c r="B15" s="593"/>
      <c r="C15" s="596"/>
      <c r="D15" s="24"/>
      <c r="E15" s="27" t="s">
        <v>68</v>
      </c>
      <c r="F15" s="67" t="s">
        <v>753</v>
      </c>
    </row>
    <row r="16" spans="2:6" ht="49.5" customHeight="1" x14ac:dyDescent="0.3">
      <c r="B16" s="591" t="s">
        <v>69</v>
      </c>
      <c r="C16" s="594" t="s">
        <v>70</v>
      </c>
      <c r="D16" s="24"/>
      <c r="E16" s="16" t="s">
        <v>71</v>
      </c>
      <c r="F16" s="443"/>
    </row>
    <row r="17" spans="2:6" ht="49.5" customHeight="1" x14ac:dyDescent="0.3">
      <c r="B17" s="592"/>
      <c r="C17" s="595"/>
      <c r="D17" s="24"/>
      <c r="E17" s="27" t="s">
        <v>72</v>
      </c>
      <c r="F17" s="443"/>
    </row>
    <row r="18" spans="2:6" ht="49.5" customHeight="1" x14ac:dyDescent="0.3">
      <c r="B18" s="592"/>
      <c r="C18" s="595"/>
      <c r="D18" s="24"/>
      <c r="E18" s="27" t="s">
        <v>73</v>
      </c>
      <c r="F18" s="443"/>
    </row>
    <row r="19" spans="2:6" ht="49.5" customHeight="1" x14ac:dyDescent="0.3">
      <c r="B19" s="593"/>
      <c r="C19" s="596"/>
      <c r="D19" s="24"/>
      <c r="E19" s="27" t="s">
        <v>74</v>
      </c>
      <c r="F19" s="443"/>
    </row>
    <row r="20" spans="2:6" ht="49.5" customHeight="1" x14ac:dyDescent="0.3">
      <c r="B20" s="591" t="s">
        <v>75</v>
      </c>
      <c r="C20" s="594" t="s">
        <v>76</v>
      </c>
      <c r="D20" s="24"/>
      <c r="E20" s="16" t="s">
        <v>77</v>
      </c>
      <c r="F20" s="443"/>
    </row>
    <row r="21" spans="2:6" ht="49.5" customHeight="1" x14ac:dyDescent="0.3">
      <c r="B21" s="592"/>
      <c r="C21" s="595"/>
      <c r="D21" s="24"/>
      <c r="E21" s="27" t="s">
        <v>78</v>
      </c>
      <c r="F21" s="443"/>
    </row>
    <row r="22" spans="2:6" ht="49.5" customHeight="1" x14ac:dyDescent="0.3">
      <c r="B22" s="593"/>
      <c r="C22" s="596"/>
      <c r="D22" s="24"/>
      <c r="E22" s="27" t="s">
        <v>79</v>
      </c>
      <c r="F22" s="67" t="s">
        <v>754</v>
      </c>
    </row>
  </sheetData>
  <mergeCells count="10">
    <mergeCell ref="B16:B19"/>
    <mergeCell ref="C16:C19"/>
    <mergeCell ref="B20:B22"/>
    <mergeCell ref="C20:C22"/>
    <mergeCell ref="B5:B8"/>
    <mergeCell ref="C5:C8"/>
    <mergeCell ref="B9:B11"/>
    <mergeCell ref="C9:C11"/>
    <mergeCell ref="B12:B15"/>
    <mergeCell ref="C12:C1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070F5-1686-4FDF-92A4-54AB19E6B2A7}">
  <dimension ref="B1:C24"/>
  <sheetViews>
    <sheetView workbookViewId="0">
      <selection activeCell="B13" sqref="B13"/>
    </sheetView>
  </sheetViews>
  <sheetFormatPr baseColWidth="10" defaultRowHeight="14.4" x14ac:dyDescent="0.3"/>
  <cols>
    <col min="2" max="2" width="45.109375" customWidth="1"/>
    <col min="3" max="3" width="72" customWidth="1"/>
  </cols>
  <sheetData>
    <row r="1" spans="2:3" x14ac:dyDescent="0.3">
      <c r="B1" s="28" t="s">
        <v>776</v>
      </c>
    </row>
    <row r="3" spans="2:3" ht="28.5" customHeight="1" x14ac:dyDescent="0.3">
      <c r="B3" s="337" t="s">
        <v>768</v>
      </c>
      <c r="C3" s="29" t="s">
        <v>82</v>
      </c>
    </row>
    <row r="4" spans="2:3" ht="31.2" x14ac:dyDescent="0.3">
      <c r="B4" s="338" t="s">
        <v>769</v>
      </c>
      <c r="C4" s="30" t="s">
        <v>561</v>
      </c>
    </row>
    <row r="5" spans="2:3" ht="78" x14ac:dyDescent="0.3">
      <c r="B5" s="338" t="s">
        <v>770</v>
      </c>
      <c r="C5" s="30" t="s">
        <v>84</v>
      </c>
    </row>
    <row r="6" spans="2:3" ht="15.6" x14ac:dyDescent="0.3">
      <c r="B6" s="338" t="s">
        <v>771</v>
      </c>
      <c r="C6" s="30" t="s">
        <v>86</v>
      </c>
    </row>
    <row r="7" spans="2:3" ht="31.2" x14ac:dyDescent="0.3">
      <c r="B7" s="338" t="s">
        <v>585</v>
      </c>
      <c r="C7" s="30" t="s">
        <v>88</v>
      </c>
    </row>
    <row r="8" spans="2:3" ht="31.2" x14ac:dyDescent="0.3">
      <c r="B8" s="338" t="s">
        <v>772</v>
      </c>
      <c r="C8" s="30" t="s">
        <v>90</v>
      </c>
    </row>
    <row r="9" spans="2:3" ht="48" customHeight="1" x14ac:dyDescent="0.3">
      <c r="B9" s="338" t="s">
        <v>773</v>
      </c>
      <c r="C9" s="30" t="s">
        <v>563</v>
      </c>
    </row>
    <row r="10" spans="2:3" ht="39.75" customHeight="1" x14ac:dyDescent="0.3">
      <c r="B10" s="338" t="s">
        <v>774</v>
      </c>
      <c r="C10" s="30" t="s">
        <v>564</v>
      </c>
    </row>
    <row r="11" spans="2:3" ht="46.5" customHeight="1" x14ac:dyDescent="0.3">
      <c r="B11" s="338" t="s">
        <v>775</v>
      </c>
      <c r="C11" s="30" t="s">
        <v>560</v>
      </c>
    </row>
    <row r="12" spans="2:3" ht="65.25" customHeight="1" x14ac:dyDescent="0.3">
      <c r="B12" s="338" t="s">
        <v>585</v>
      </c>
      <c r="C12" s="30" t="s">
        <v>749</v>
      </c>
    </row>
    <row r="18" spans="2:3" x14ac:dyDescent="0.3">
      <c r="B18" t="s">
        <v>755</v>
      </c>
      <c r="C18" t="s">
        <v>756</v>
      </c>
    </row>
    <row r="19" spans="2:3" x14ac:dyDescent="0.3">
      <c r="B19" t="s">
        <v>757</v>
      </c>
      <c r="C19" t="s">
        <v>758</v>
      </c>
    </row>
    <row r="20" spans="2:3" x14ac:dyDescent="0.3">
      <c r="B20" t="s">
        <v>759</v>
      </c>
      <c r="C20" t="s">
        <v>760</v>
      </c>
    </row>
    <row r="21" spans="2:3" x14ac:dyDescent="0.3">
      <c r="B21" t="s">
        <v>761</v>
      </c>
      <c r="C21" t="s">
        <v>762</v>
      </c>
    </row>
    <row r="22" spans="2:3" x14ac:dyDescent="0.3">
      <c r="B22" t="s">
        <v>763</v>
      </c>
      <c r="C22" t="s">
        <v>766</v>
      </c>
    </row>
    <row r="23" spans="2:3" x14ac:dyDescent="0.3">
      <c r="B23" t="s">
        <v>767</v>
      </c>
      <c r="C23" t="s">
        <v>764</v>
      </c>
    </row>
    <row r="24" spans="2:3" x14ac:dyDescent="0.3">
      <c r="B24" t="s">
        <v>765</v>
      </c>
      <c r="C24" t="s">
        <v>563</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AO104"/>
  <sheetViews>
    <sheetView tabSelected="1" zoomScale="85" zoomScaleNormal="85" workbookViewId="0">
      <selection activeCell="A6" sqref="A6:C6"/>
    </sheetView>
  </sheetViews>
  <sheetFormatPr baseColWidth="10" defaultColWidth="11.44140625" defaultRowHeight="14.4" x14ac:dyDescent="0.3"/>
  <cols>
    <col min="1" max="1" width="5" style="2" bestFit="1" customWidth="1"/>
    <col min="2" max="2" width="7.88671875" style="2" customWidth="1"/>
    <col min="3" max="3" width="21.5546875" style="66" customWidth="1"/>
    <col min="4" max="4" width="31.109375" style="66" customWidth="1"/>
    <col min="5" max="5" width="37.6640625" style="66" customWidth="1"/>
    <col min="6" max="6" width="42.33203125" style="21" customWidth="1"/>
    <col min="7" max="7" width="16.88671875" style="5" customWidth="1"/>
    <col min="8" max="8" width="16.44140625" style="1" customWidth="1"/>
    <col min="9" max="9" width="12.6640625" style="1" customWidth="1"/>
    <col min="10" max="10" width="6.109375" style="1" customWidth="1"/>
    <col min="11" max="11" width="13.5546875" style="1" customWidth="1"/>
    <col min="12" max="12" width="7" style="1" customWidth="1"/>
    <col min="13" max="13" width="12.5546875" style="1" customWidth="1"/>
    <col min="14" max="14" width="3.6640625" style="1" customWidth="1"/>
    <col min="15" max="15" width="58.33203125" style="1" customWidth="1"/>
    <col min="16" max="16" width="7.109375" style="1" customWidth="1"/>
    <col min="17" max="17" width="7.33203125" style="1" customWidth="1"/>
    <col min="18" max="18" width="6.88671875" style="1" customWidth="1"/>
    <col min="19" max="19" width="5" style="1" customWidth="1"/>
    <col min="20" max="20" width="7.33203125" style="1" customWidth="1"/>
    <col min="21" max="21" width="7.109375" style="1" customWidth="1"/>
    <col min="22" max="22" width="6.6640625" style="1" customWidth="1"/>
    <col min="23" max="23" width="6.33203125" style="1" customWidth="1"/>
    <col min="24" max="24" width="10.109375" style="1" customWidth="1"/>
    <col min="25" max="25" width="11.44140625" style="1" customWidth="1"/>
    <col min="26" max="26" width="12.6640625" style="1" customWidth="1"/>
    <col min="27" max="27" width="7.109375" style="1" customWidth="1"/>
    <col min="28" max="28" width="9" style="1" customWidth="1"/>
    <col min="29" max="29" width="7.33203125" style="1" customWidth="1"/>
    <col min="30" max="30" width="43.88671875" style="1" customWidth="1"/>
    <col min="31" max="31" width="30.5546875" style="1" customWidth="1"/>
    <col min="32" max="32" width="20.44140625" style="1" customWidth="1"/>
    <col min="33" max="33" width="26.44140625" style="1" customWidth="1"/>
    <col min="34" max="34" width="117.44140625" style="1" hidden="1" customWidth="1"/>
    <col min="35" max="35" width="60.44140625" style="1" hidden="1" customWidth="1"/>
    <col min="36" max="36" width="62.109375" style="1" hidden="1" customWidth="1"/>
    <col min="37" max="37" width="50.5546875" style="1" hidden="1" customWidth="1"/>
    <col min="38" max="38" width="75.6640625" style="1" hidden="1" customWidth="1"/>
    <col min="39" max="39" width="62.33203125" style="1" hidden="1" customWidth="1"/>
    <col min="40" max="40" width="29.33203125" style="1" hidden="1" customWidth="1"/>
    <col min="41" max="41" width="30.5546875" style="1" hidden="1" customWidth="1"/>
    <col min="42" max="16384" width="11.44140625" style="1"/>
  </cols>
  <sheetData>
    <row r="1" spans="1:41" ht="62.25" customHeight="1" x14ac:dyDescent="0.25">
      <c r="A1" s="374"/>
      <c r="B1" s="375"/>
      <c r="C1" s="669"/>
      <c r="D1" s="669"/>
      <c r="E1" s="669"/>
      <c r="F1" s="376"/>
      <c r="G1" s="377"/>
      <c r="H1" s="376"/>
      <c r="I1" s="376"/>
      <c r="J1" s="376"/>
      <c r="K1" s="376"/>
      <c r="L1" s="376"/>
      <c r="M1" s="376"/>
      <c r="N1" s="376"/>
      <c r="O1" s="376"/>
      <c r="P1" s="376"/>
      <c r="Q1" s="376"/>
      <c r="R1" s="376"/>
      <c r="S1" s="376"/>
      <c r="T1" s="376"/>
      <c r="U1" s="376"/>
      <c r="V1" s="376"/>
      <c r="W1" s="376"/>
      <c r="X1" s="376"/>
      <c r="Y1" s="376"/>
      <c r="Z1" s="376"/>
      <c r="AA1" s="376"/>
      <c r="AB1" s="376"/>
      <c r="AC1" s="376"/>
      <c r="AD1" s="376"/>
      <c r="AE1" s="376"/>
      <c r="AF1" s="376"/>
      <c r="AG1" s="376"/>
    </row>
    <row r="2" spans="1:41" ht="39" customHeight="1" x14ac:dyDescent="0.25">
      <c r="A2" s="378"/>
      <c r="C2" s="670"/>
      <c r="D2" s="670"/>
      <c r="E2" s="670"/>
      <c r="F2" s="1"/>
    </row>
    <row r="3" spans="1:41" ht="39" customHeight="1" thickBot="1" x14ac:dyDescent="0.3">
      <c r="A3" s="379"/>
      <c r="B3" s="380"/>
      <c r="C3" s="684" t="s">
        <v>574</v>
      </c>
      <c r="D3" s="684"/>
      <c r="E3" s="380" t="s">
        <v>997</v>
      </c>
      <c r="F3" s="381"/>
      <c r="G3" s="382"/>
      <c r="H3" s="381"/>
      <c r="I3" s="381"/>
      <c r="J3" s="381"/>
      <c r="K3" s="381"/>
      <c r="L3" s="381"/>
      <c r="M3" s="381"/>
      <c r="N3" s="381"/>
      <c r="O3" s="381"/>
      <c r="P3" s="381"/>
      <c r="Q3" s="381"/>
      <c r="R3" s="381"/>
      <c r="S3" s="381"/>
      <c r="T3" s="381"/>
      <c r="U3" s="381"/>
      <c r="V3" s="381"/>
      <c r="W3" s="381"/>
      <c r="X3" s="381"/>
      <c r="Y3" s="381"/>
      <c r="Z3" s="381"/>
      <c r="AA3" s="381"/>
      <c r="AB3" s="381"/>
      <c r="AC3" s="381"/>
      <c r="AD3" s="381"/>
      <c r="AE3" s="381"/>
      <c r="AF3" s="381"/>
      <c r="AG3" s="381"/>
    </row>
    <row r="4" spans="1:41" s="373" customFormat="1" ht="18" customHeight="1" x14ac:dyDescent="0.3">
      <c r="A4" s="685" t="s">
        <v>604</v>
      </c>
      <c r="B4" s="686"/>
      <c r="C4" s="686"/>
      <c r="D4" s="686"/>
      <c r="E4" s="686"/>
      <c r="F4" s="686" t="s">
        <v>575</v>
      </c>
      <c r="G4" s="686"/>
      <c r="H4" s="686"/>
      <c r="I4" s="686"/>
      <c r="J4" s="686"/>
      <c r="K4" s="686"/>
      <c r="L4" s="686"/>
      <c r="M4" s="686"/>
      <c r="N4" s="686"/>
      <c r="O4" s="675" t="s">
        <v>900</v>
      </c>
      <c r="P4" s="676"/>
      <c r="Q4" s="676"/>
      <c r="R4" s="676"/>
      <c r="S4" s="676"/>
      <c r="T4" s="676"/>
      <c r="U4" s="676"/>
      <c r="V4" s="676"/>
      <c r="W4" s="676"/>
      <c r="X4" s="676"/>
      <c r="Y4" s="676"/>
      <c r="Z4" s="676"/>
      <c r="AA4" s="676"/>
      <c r="AB4" s="676"/>
      <c r="AC4" s="677"/>
      <c r="AD4" s="671"/>
      <c r="AE4" s="672"/>
      <c r="AF4" s="672"/>
      <c r="AG4" s="673"/>
    </row>
    <row r="5" spans="1:41" ht="30.75" customHeight="1" x14ac:dyDescent="0.25">
      <c r="A5" s="587" t="s">
        <v>45</v>
      </c>
      <c r="B5" s="678"/>
      <c r="C5" s="588"/>
      <c r="D5" s="679" t="s">
        <v>588</v>
      </c>
      <c r="E5" s="680"/>
      <c r="F5" s="680"/>
      <c r="G5" s="680"/>
      <c r="H5" s="680"/>
      <c r="I5" s="680"/>
      <c r="J5" s="680"/>
      <c r="K5" s="680"/>
      <c r="L5" s="680"/>
      <c r="M5" s="680"/>
      <c r="N5" s="681"/>
      <c r="O5" s="432"/>
      <c r="P5" s="11"/>
      <c r="Q5" s="11"/>
      <c r="R5" s="11"/>
      <c r="S5" s="11"/>
      <c r="T5" s="11"/>
      <c r="U5" s="11"/>
      <c r="V5" s="11"/>
      <c r="W5" s="11"/>
      <c r="X5" s="11"/>
      <c r="Y5" s="11"/>
      <c r="Z5" s="11"/>
      <c r="AA5" s="11"/>
      <c r="AB5" s="11"/>
      <c r="AC5" s="11"/>
      <c r="AD5" s="11"/>
      <c r="AE5" s="11"/>
      <c r="AF5" s="11"/>
      <c r="AG5" s="433"/>
    </row>
    <row r="6" spans="1:41" ht="30.75" customHeight="1" x14ac:dyDescent="0.25">
      <c r="A6" s="587" t="s">
        <v>47</v>
      </c>
      <c r="B6" s="678"/>
      <c r="C6" s="588"/>
      <c r="D6" s="679" t="s">
        <v>380</v>
      </c>
      <c r="E6" s="680"/>
      <c r="F6" s="680"/>
      <c r="G6" s="680"/>
      <c r="H6" s="680"/>
      <c r="I6" s="680"/>
      <c r="J6" s="680"/>
      <c r="K6" s="680"/>
      <c r="L6" s="680"/>
      <c r="M6" s="680"/>
      <c r="N6" s="681"/>
      <c r="O6" s="432"/>
      <c r="P6" s="11"/>
      <c r="Q6" s="11"/>
      <c r="R6" s="11"/>
      <c r="S6" s="11"/>
      <c r="T6" s="11"/>
      <c r="U6" s="11"/>
      <c r="V6" s="11"/>
      <c r="W6" s="11"/>
      <c r="X6" s="11"/>
      <c r="Y6" s="11"/>
      <c r="Z6" s="11"/>
      <c r="AA6" s="11"/>
      <c r="AB6" s="11"/>
      <c r="AC6" s="11"/>
      <c r="AD6" s="11"/>
      <c r="AE6" s="11"/>
      <c r="AF6" s="11"/>
      <c r="AG6" s="433"/>
    </row>
    <row r="7" spans="1:41" ht="32.25" customHeight="1" x14ac:dyDescent="0.25">
      <c r="A7" s="587" t="s">
        <v>46</v>
      </c>
      <c r="B7" s="678"/>
      <c r="C7" s="588"/>
      <c r="D7" s="679" t="s">
        <v>379</v>
      </c>
      <c r="E7" s="680"/>
      <c r="F7" s="680"/>
      <c r="G7" s="680"/>
      <c r="H7" s="680"/>
      <c r="I7" s="680"/>
      <c r="J7" s="680"/>
      <c r="K7" s="680"/>
      <c r="L7" s="680"/>
      <c r="M7" s="680"/>
      <c r="N7" s="681"/>
      <c r="O7" s="434"/>
      <c r="P7" s="435"/>
      <c r="Q7" s="435"/>
      <c r="R7" s="435"/>
      <c r="S7" s="435"/>
      <c r="T7" s="435"/>
      <c r="U7" s="435"/>
      <c r="V7" s="435"/>
      <c r="W7" s="435"/>
      <c r="X7" s="435"/>
      <c r="Y7" s="435"/>
      <c r="Z7" s="435"/>
      <c r="AA7" s="435"/>
      <c r="AB7" s="435"/>
      <c r="AC7" s="435"/>
      <c r="AD7" s="435"/>
      <c r="AE7" s="435"/>
      <c r="AF7" s="435"/>
      <c r="AG7" s="436"/>
    </row>
    <row r="8" spans="1:41" ht="32.25" customHeight="1" x14ac:dyDescent="0.25">
      <c r="A8" s="682" t="s">
        <v>225</v>
      </c>
      <c r="B8" s="683"/>
      <c r="C8" s="683"/>
      <c r="D8" s="683"/>
      <c r="E8" s="683"/>
      <c r="F8" s="683"/>
      <c r="G8" s="683"/>
      <c r="H8" s="683"/>
      <c r="I8" s="682" t="s">
        <v>226</v>
      </c>
      <c r="J8" s="683"/>
      <c r="K8" s="683"/>
      <c r="L8" s="683"/>
      <c r="M8" s="683"/>
      <c r="N8" s="585" t="s">
        <v>227</v>
      </c>
      <c r="O8" s="674"/>
      <c r="P8" s="674"/>
      <c r="Q8" s="674"/>
      <c r="R8" s="674"/>
      <c r="S8" s="674"/>
      <c r="T8" s="674"/>
      <c r="U8" s="674"/>
      <c r="V8" s="674"/>
      <c r="W8" s="586"/>
      <c r="X8" s="585" t="s">
        <v>228</v>
      </c>
      <c r="Y8" s="674"/>
      <c r="Z8" s="674"/>
      <c r="AA8" s="674"/>
      <c r="AB8" s="674"/>
      <c r="AC8" s="674"/>
      <c r="AD8" s="674" t="s">
        <v>36</v>
      </c>
      <c r="AE8" s="674"/>
      <c r="AF8" s="674"/>
      <c r="AG8" s="674"/>
      <c r="AH8" s="628" t="s">
        <v>616</v>
      </c>
      <c r="AI8" s="628" t="s">
        <v>617</v>
      </c>
      <c r="AJ8" s="628" t="s">
        <v>618</v>
      </c>
      <c r="AK8" s="628" t="s">
        <v>619</v>
      </c>
      <c r="AL8" s="629" t="s">
        <v>620</v>
      </c>
      <c r="AM8" s="628" t="s">
        <v>621</v>
      </c>
      <c r="AN8" s="629" t="s">
        <v>622</v>
      </c>
      <c r="AO8" s="628" t="s">
        <v>623</v>
      </c>
    </row>
    <row r="9" spans="1:41" ht="13.8" x14ac:dyDescent="0.25">
      <c r="A9" s="667" t="s">
        <v>0</v>
      </c>
      <c r="B9" s="630" t="s">
        <v>265</v>
      </c>
      <c r="C9" s="659" t="s">
        <v>2</v>
      </c>
      <c r="D9" s="660" t="s">
        <v>3</v>
      </c>
      <c r="E9" s="660" t="s">
        <v>44</v>
      </c>
      <c r="F9" s="662" t="s">
        <v>1</v>
      </c>
      <c r="G9" s="663" t="s">
        <v>128</v>
      </c>
      <c r="H9" s="634" t="s">
        <v>142</v>
      </c>
      <c r="I9" s="635" t="s">
        <v>35</v>
      </c>
      <c r="J9" s="632" t="s">
        <v>5</v>
      </c>
      <c r="K9" s="633" t="s">
        <v>48</v>
      </c>
      <c r="L9" s="632" t="s">
        <v>5</v>
      </c>
      <c r="M9" s="634" t="s">
        <v>50</v>
      </c>
      <c r="N9" s="630" t="s">
        <v>12</v>
      </c>
      <c r="O9" s="628" t="s">
        <v>140</v>
      </c>
      <c r="P9" s="628" t="s">
        <v>13</v>
      </c>
      <c r="Q9" s="628"/>
      <c r="R9" s="589" t="s">
        <v>9</v>
      </c>
      <c r="S9" s="640"/>
      <c r="T9" s="640"/>
      <c r="U9" s="640"/>
      <c r="V9" s="640"/>
      <c r="W9" s="590"/>
      <c r="X9" s="636" t="s">
        <v>230</v>
      </c>
      <c r="Y9" s="638" t="s">
        <v>5</v>
      </c>
      <c r="Z9" s="636" t="s">
        <v>229</v>
      </c>
      <c r="AA9" s="638" t="s">
        <v>5</v>
      </c>
      <c r="AB9" s="642" t="s">
        <v>192</v>
      </c>
      <c r="AC9" s="630" t="s">
        <v>31</v>
      </c>
      <c r="AD9" s="628" t="s">
        <v>36</v>
      </c>
      <c r="AE9" s="628" t="s">
        <v>37</v>
      </c>
      <c r="AF9" s="628" t="s">
        <v>38</v>
      </c>
      <c r="AG9" s="589" t="s">
        <v>40</v>
      </c>
      <c r="AH9" s="628"/>
      <c r="AI9" s="628"/>
      <c r="AJ9" s="628"/>
      <c r="AK9" s="628"/>
      <c r="AL9" s="629"/>
      <c r="AM9" s="628"/>
      <c r="AN9" s="629"/>
      <c r="AO9" s="628"/>
    </row>
    <row r="10" spans="1:41" s="73" customFormat="1" ht="69.599999999999994" x14ac:dyDescent="0.3">
      <c r="A10" s="668"/>
      <c r="B10" s="631"/>
      <c r="C10" s="659"/>
      <c r="D10" s="661"/>
      <c r="E10" s="661"/>
      <c r="F10" s="659"/>
      <c r="G10" s="634"/>
      <c r="H10" s="628"/>
      <c r="I10" s="634"/>
      <c r="J10" s="585"/>
      <c r="K10" s="585"/>
      <c r="L10" s="585"/>
      <c r="M10" s="628"/>
      <c r="N10" s="631"/>
      <c r="O10" s="628"/>
      <c r="P10" s="111" t="s">
        <v>4</v>
      </c>
      <c r="Q10" s="111" t="s">
        <v>2</v>
      </c>
      <c r="R10" s="9" t="s">
        <v>14</v>
      </c>
      <c r="S10" s="9" t="s">
        <v>18</v>
      </c>
      <c r="T10" s="9" t="s">
        <v>30</v>
      </c>
      <c r="U10" s="9" t="s">
        <v>19</v>
      </c>
      <c r="V10" s="9" t="s">
        <v>22</v>
      </c>
      <c r="W10" s="9" t="s">
        <v>25</v>
      </c>
      <c r="X10" s="637"/>
      <c r="Y10" s="639"/>
      <c r="Z10" s="637"/>
      <c r="AA10" s="639"/>
      <c r="AB10" s="642"/>
      <c r="AC10" s="631"/>
      <c r="AD10" s="628"/>
      <c r="AE10" s="628"/>
      <c r="AF10" s="628"/>
      <c r="AG10" s="589"/>
      <c r="AH10" s="628"/>
      <c r="AI10" s="628"/>
      <c r="AJ10" s="628"/>
      <c r="AK10" s="628"/>
      <c r="AL10" s="629"/>
      <c r="AM10" s="628"/>
      <c r="AN10" s="629"/>
      <c r="AO10" s="628"/>
    </row>
    <row r="11" spans="1:41" s="3" customFormat="1" ht="82.8" x14ac:dyDescent="0.3">
      <c r="A11" s="216">
        <v>1</v>
      </c>
      <c r="B11" s="216" t="s">
        <v>567</v>
      </c>
      <c r="C11" s="238" t="s">
        <v>145</v>
      </c>
      <c r="D11" s="238" t="s">
        <v>371</v>
      </c>
      <c r="E11" s="234" t="s">
        <v>686</v>
      </c>
      <c r="F11" s="234" t="s">
        <v>780</v>
      </c>
      <c r="G11" s="217" t="s">
        <v>81</v>
      </c>
      <c r="H11" s="217">
        <v>1</v>
      </c>
      <c r="I11" s="176" t="s">
        <v>93</v>
      </c>
      <c r="J11" s="152">
        <f t="shared" ref="J11:J20" si="0">IF(I11="MUY BAJA",20%,IF(I11="BAJA",40%,IF(I11="MEDIA",60%,IF(I11="ALTA",80%,IF(I11="MUY ALTA",100%,IF(I11="",""))))))</f>
        <v>0.2</v>
      </c>
      <c r="K11" s="220" t="s">
        <v>104</v>
      </c>
      <c r="L11" s="152">
        <f>IF(K11="LEVE",20%,IF(K11="MENOR",40%,IF(K11="MODERADO",60%,IF(K11="MAYOR",80%,IF(K11="CATASTRÓFICO",100%,IF(I11="",""))))))</f>
        <v>1</v>
      </c>
      <c r="M11" s="221" t="s">
        <v>99</v>
      </c>
      <c r="N11" s="6">
        <v>1</v>
      </c>
      <c r="O11" s="155" t="s">
        <v>815</v>
      </c>
      <c r="P11" s="151" t="s">
        <v>29</v>
      </c>
      <c r="Q11" s="151" t="s">
        <v>29</v>
      </c>
      <c r="R11" s="19" t="s">
        <v>15</v>
      </c>
      <c r="S11" s="19" t="s">
        <v>10</v>
      </c>
      <c r="T11" s="152">
        <v>0.4</v>
      </c>
      <c r="U11" s="19" t="s">
        <v>20</v>
      </c>
      <c r="V11" s="19" t="s">
        <v>23</v>
      </c>
      <c r="W11" s="19" t="s">
        <v>27</v>
      </c>
      <c r="X11" s="176" t="s">
        <v>94</v>
      </c>
      <c r="Y11" s="173">
        <v>0.36</v>
      </c>
      <c r="Z11" s="220" t="s">
        <v>104</v>
      </c>
      <c r="AA11" s="152">
        <f t="shared" ref="AA11:AA27" si="1">IF(Z11="LEVE",20%,IF(Z11="MENOR",40%,IF(Z11="MODERADO",60%,IF(Z11="MAYOR",80%,IF(Z11="CATASTRÓFICO",100%,IF(X11="",""))))))</f>
        <v>1</v>
      </c>
      <c r="AB11" s="221" t="s">
        <v>99</v>
      </c>
      <c r="AC11" s="167" t="s">
        <v>32</v>
      </c>
      <c r="AD11" s="118" t="s">
        <v>648</v>
      </c>
      <c r="AE11" s="118" t="s">
        <v>263</v>
      </c>
      <c r="AF11" s="7" t="s">
        <v>894</v>
      </c>
      <c r="AG11" s="417" t="s">
        <v>898</v>
      </c>
      <c r="AH11" s="451"/>
      <c r="AI11" s="199"/>
      <c r="AJ11" s="407"/>
      <c r="AK11" s="199"/>
      <c r="AL11" s="407"/>
      <c r="AM11" s="407"/>
      <c r="AN11" s="393"/>
      <c r="AO11" s="393"/>
    </row>
    <row r="12" spans="1:41" ht="124.2" x14ac:dyDescent="0.25">
      <c r="A12" s="6">
        <v>2</v>
      </c>
      <c r="B12" s="216" t="s">
        <v>568</v>
      </c>
      <c r="C12" s="118" t="s">
        <v>145</v>
      </c>
      <c r="D12" s="118" t="s">
        <v>791</v>
      </c>
      <c r="E12" s="430" t="s">
        <v>792</v>
      </c>
      <c r="F12" s="234" t="s">
        <v>779</v>
      </c>
      <c r="G12" s="217" t="s">
        <v>605</v>
      </c>
      <c r="H12" s="7">
        <v>12</v>
      </c>
      <c r="I12" s="176" t="s">
        <v>94</v>
      </c>
      <c r="J12" s="152">
        <f t="shared" si="0"/>
        <v>0.4</v>
      </c>
      <c r="K12" s="220" t="s">
        <v>101</v>
      </c>
      <c r="L12" s="152">
        <f t="shared" ref="L12:L62" si="2">IF(K12="LEVE",20%,IF(K12="MENOR",40%,IF(K12="MODERADO",60%,IF(K12="MAYOR",80%,IF(K12="CATASTRÓFICO",100%,IF(I12="",""))))))</f>
        <v>0.6</v>
      </c>
      <c r="M12" s="221" t="s">
        <v>101</v>
      </c>
      <c r="N12" s="6">
        <v>2</v>
      </c>
      <c r="O12" s="118" t="s">
        <v>816</v>
      </c>
      <c r="P12" s="6" t="s">
        <v>29</v>
      </c>
      <c r="Q12" s="6" t="s">
        <v>29</v>
      </c>
      <c r="R12" s="19" t="s">
        <v>15</v>
      </c>
      <c r="S12" s="19" t="s">
        <v>10</v>
      </c>
      <c r="T12" s="152">
        <v>0.4</v>
      </c>
      <c r="U12" s="19" t="s">
        <v>20</v>
      </c>
      <c r="V12" s="19" t="s">
        <v>23</v>
      </c>
      <c r="W12" s="19" t="s">
        <v>27</v>
      </c>
      <c r="X12" s="176" t="s">
        <v>93</v>
      </c>
      <c r="Y12" s="152">
        <v>0.12</v>
      </c>
      <c r="Z12" s="220" t="s">
        <v>101</v>
      </c>
      <c r="AA12" s="152">
        <f t="shared" si="1"/>
        <v>0.6</v>
      </c>
      <c r="AB12" s="221" t="s">
        <v>101</v>
      </c>
      <c r="AC12" s="167" t="s">
        <v>214</v>
      </c>
      <c r="AD12" s="118" t="s">
        <v>793</v>
      </c>
      <c r="AE12" s="118" t="s">
        <v>263</v>
      </c>
      <c r="AF12" s="7" t="s">
        <v>894</v>
      </c>
      <c r="AG12" s="417" t="s">
        <v>898</v>
      </c>
      <c r="AH12" s="452"/>
      <c r="AI12" s="396"/>
      <c r="AJ12" s="396"/>
      <c r="AK12" s="396"/>
      <c r="AL12" s="396"/>
      <c r="AM12" s="396"/>
      <c r="AN12" s="394"/>
      <c r="AO12" s="394"/>
    </row>
    <row r="13" spans="1:41" ht="110.4" x14ac:dyDescent="0.25">
      <c r="A13" s="6">
        <v>3</v>
      </c>
      <c r="B13" s="216" t="s">
        <v>647</v>
      </c>
      <c r="C13" s="118" t="s">
        <v>145</v>
      </c>
      <c r="D13" s="118" t="s">
        <v>264</v>
      </c>
      <c r="E13" s="155" t="s">
        <v>687</v>
      </c>
      <c r="F13" s="155" t="s">
        <v>837</v>
      </c>
      <c r="G13" s="217" t="s">
        <v>81</v>
      </c>
      <c r="H13" s="7">
        <v>12</v>
      </c>
      <c r="I13" s="176" t="s">
        <v>193</v>
      </c>
      <c r="J13" s="152">
        <f t="shared" si="0"/>
        <v>0.6</v>
      </c>
      <c r="K13" s="220" t="s">
        <v>101</v>
      </c>
      <c r="L13" s="152">
        <f t="shared" si="2"/>
        <v>0.6</v>
      </c>
      <c r="M13" s="221" t="s">
        <v>101</v>
      </c>
      <c r="N13" s="6">
        <v>3</v>
      </c>
      <c r="O13" s="118" t="s">
        <v>838</v>
      </c>
      <c r="P13" s="6" t="s">
        <v>29</v>
      </c>
      <c r="Q13" s="6" t="s">
        <v>29</v>
      </c>
      <c r="R13" s="19" t="s">
        <v>15</v>
      </c>
      <c r="S13" s="19" t="s">
        <v>10</v>
      </c>
      <c r="T13" s="152">
        <v>0.4</v>
      </c>
      <c r="U13" s="19" t="s">
        <v>20</v>
      </c>
      <c r="V13" s="19" t="s">
        <v>23</v>
      </c>
      <c r="W13" s="19" t="s">
        <v>27</v>
      </c>
      <c r="X13" s="176" t="s">
        <v>94</v>
      </c>
      <c r="Y13" s="152">
        <v>0.36</v>
      </c>
      <c r="Z13" s="220" t="s">
        <v>101</v>
      </c>
      <c r="AA13" s="152">
        <f t="shared" si="1"/>
        <v>0.6</v>
      </c>
      <c r="AB13" s="221" t="s">
        <v>101</v>
      </c>
      <c r="AC13" s="219" t="s">
        <v>32</v>
      </c>
      <c r="AD13" s="429" t="s">
        <v>794</v>
      </c>
      <c r="AE13" s="232" t="s">
        <v>451</v>
      </c>
      <c r="AF13" s="7" t="s">
        <v>894</v>
      </c>
      <c r="AG13" s="417" t="s">
        <v>898</v>
      </c>
      <c r="AH13" s="418"/>
      <c r="AI13" s="398"/>
      <c r="AJ13" s="396"/>
      <c r="AK13" s="418"/>
      <c r="AL13" s="118"/>
      <c r="AM13" s="418"/>
      <c r="AN13" s="394"/>
      <c r="AO13" s="394"/>
    </row>
    <row r="14" spans="1:41" ht="138" x14ac:dyDescent="0.25">
      <c r="A14" s="6">
        <v>4</v>
      </c>
      <c r="B14" s="477" t="s">
        <v>789</v>
      </c>
      <c r="C14" s="118" t="s">
        <v>145</v>
      </c>
      <c r="D14" s="427" t="s">
        <v>790</v>
      </c>
      <c r="E14" s="404" t="s">
        <v>846</v>
      </c>
      <c r="F14" s="404" t="s">
        <v>847</v>
      </c>
      <c r="G14" s="207" t="s">
        <v>605</v>
      </c>
      <c r="H14" s="217">
        <v>12</v>
      </c>
      <c r="I14" s="176" t="s">
        <v>94</v>
      </c>
      <c r="J14" s="152">
        <v>0.4</v>
      </c>
      <c r="K14" s="220" t="s">
        <v>104</v>
      </c>
      <c r="L14" s="152">
        <f t="shared" si="2"/>
        <v>1</v>
      </c>
      <c r="M14" s="221" t="s">
        <v>99</v>
      </c>
      <c r="N14" s="6">
        <v>6</v>
      </c>
      <c r="O14" s="427" t="s">
        <v>817</v>
      </c>
      <c r="P14" s="7" t="s">
        <v>29</v>
      </c>
      <c r="Q14" s="7" t="s">
        <v>29</v>
      </c>
      <c r="R14" s="19" t="s">
        <v>15</v>
      </c>
      <c r="S14" s="19" t="s">
        <v>10</v>
      </c>
      <c r="T14" s="222">
        <v>0.3</v>
      </c>
      <c r="U14" s="19" t="s">
        <v>20</v>
      </c>
      <c r="V14" s="19" t="s">
        <v>23</v>
      </c>
      <c r="W14" s="19" t="s">
        <v>26</v>
      </c>
      <c r="X14" s="176" t="s">
        <v>94</v>
      </c>
      <c r="Y14" s="236">
        <v>0.24</v>
      </c>
      <c r="Z14" s="220" t="s">
        <v>104</v>
      </c>
      <c r="AA14" s="152">
        <v>1</v>
      </c>
      <c r="AB14" s="221" t="s">
        <v>99</v>
      </c>
      <c r="AC14" s="219" t="s">
        <v>32</v>
      </c>
      <c r="AD14" s="404" t="s">
        <v>788</v>
      </c>
      <c r="AE14" s="427" t="s">
        <v>378</v>
      </c>
      <c r="AF14" s="7" t="s">
        <v>895</v>
      </c>
      <c r="AG14" s="391" t="s">
        <v>896</v>
      </c>
      <c r="AH14" s="155"/>
      <c r="AI14" s="457"/>
      <c r="AJ14" s="155"/>
      <c r="AK14" s="398"/>
      <c r="AL14" s="155"/>
      <c r="AM14" s="398"/>
      <c r="AN14" s="394"/>
      <c r="AO14" s="394"/>
    </row>
    <row r="15" spans="1:41" ht="82.8" x14ac:dyDescent="0.25">
      <c r="A15" s="6">
        <v>5</v>
      </c>
      <c r="B15" s="477" t="s">
        <v>999</v>
      </c>
      <c r="C15" s="118" t="s">
        <v>145</v>
      </c>
      <c r="D15" s="427" t="s">
        <v>807</v>
      </c>
      <c r="E15" s="404" t="s">
        <v>806</v>
      </c>
      <c r="F15" s="404" t="s">
        <v>805</v>
      </c>
      <c r="G15" s="207" t="s">
        <v>605</v>
      </c>
      <c r="H15" s="217">
        <v>12</v>
      </c>
      <c r="I15" s="176" t="s">
        <v>94</v>
      </c>
      <c r="J15" s="152">
        <v>0.4</v>
      </c>
      <c r="K15" s="220" t="s">
        <v>104</v>
      </c>
      <c r="L15" s="152">
        <f t="shared" ref="L15" si="3">IF(K15="LEVE",20%,IF(K15="MENOR",40%,IF(K15="MODERADO",60%,IF(K15="MAYOR",80%,IF(K15="CATASTRÓFICO",100%,IF(I15="",""))))))</f>
        <v>1</v>
      </c>
      <c r="M15" s="221" t="s">
        <v>99</v>
      </c>
      <c r="N15" s="6">
        <v>6</v>
      </c>
      <c r="O15" s="427" t="s">
        <v>818</v>
      </c>
      <c r="P15" s="7" t="s">
        <v>29</v>
      </c>
      <c r="Q15" s="7" t="s">
        <v>29</v>
      </c>
      <c r="R15" s="19" t="s">
        <v>15</v>
      </c>
      <c r="S15" s="19" t="s">
        <v>10</v>
      </c>
      <c r="T15" s="222">
        <v>0.3</v>
      </c>
      <c r="U15" s="19" t="s">
        <v>20</v>
      </c>
      <c r="V15" s="19" t="s">
        <v>23</v>
      </c>
      <c r="W15" s="19" t="s">
        <v>26</v>
      </c>
      <c r="X15" s="176" t="s">
        <v>94</v>
      </c>
      <c r="Y15" s="236">
        <v>0.24</v>
      </c>
      <c r="Z15" s="220" t="s">
        <v>104</v>
      </c>
      <c r="AA15" s="152">
        <v>1</v>
      </c>
      <c r="AB15" s="221" t="s">
        <v>99</v>
      </c>
      <c r="AC15" s="219" t="s">
        <v>32</v>
      </c>
      <c r="AD15" s="404" t="s">
        <v>788</v>
      </c>
      <c r="AE15" s="427" t="s">
        <v>378</v>
      </c>
      <c r="AF15" s="7" t="s">
        <v>895</v>
      </c>
      <c r="AG15" s="391" t="s">
        <v>896</v>
      </c>
      <c r="AH15" s="155"/>
      <c r="AI15" s="457"/>
      <c r="AJ15" s="155"/>
      <c r="AK15" s="398"/>
      <c r="AL15" s="155"/>
      <c r="AM15" s="398"/>
      <c r="AN15" s="394"/>
      <c r="AO15" s="394"/>
    </row>
    <row r="16" spans="1:41" ht="138" x14ac:dyDescent="0.25">
      <c r="A16" s="6">
        <v>6</v>
      </c>
      <c r="B16" s="227" t="s">
        <v>383</v>
      </c>
      <c r="C16" s="482" t="s">
        <v>279</v>
      </c>
      <c r="D16" s="482" t="s">
        <v>901</v>
      </c>
      <c r="E16" s="479" t="s">
        <v>902</v>
      </c>
      <c r="F16" s="498" t="s">
        <v>903</v>
      </c>
      <c r="G16" s="217" t="s">
        <v>81</v>
      </c>
      <c r="H16" s="229">
        <v>970</v>
      </c>
      <c r="I16" s="176" t="s">
        <v>193</v>
      </c>
      <c r="J16" s="230">
        <f t="shared" si="0"/>
        <v>0.6</v>
      </c>
      <c r="K16" s="220" t="s">
        <v>8</v>
      </c>
      <c r="L16" s="152">
        <f t="shared" si="2"/>
        <v>0.8</v>
      </c>
      <c r="M16" s="221" t="s">
        <v>100</v>
      </c>
      <c r="N16" s="6">
        <v>1</v>
      </c>
      <c r="O16" s="228" t="s">
        <v>913</v>
      </c>
      <c r="P16" s="67" t="s">
        <v>29</v>
      </c>
      <c r="Q16" s="6" t="s">
        <v>29</v>
      </c>
      <c r="R16" s="19" t="s">
        <v>15</v>
      </c>
      <c r="S16" s="19" t="s">
        <v>10</v>
      </c>
      <c r="T16" s="222">
        <v>0.4</v>
      </c>
      <c r="U16" s="19" t="s">
        <v>20</v>
      </c>
      <c r="V16" s="19" t="s">
        <v>23</v>
      </c>
      <c r="W16" s="19" t="s">
        <v>26</v>
      </c>
      <c r="X16" s="176" t="s">
        <v>94</v>
      </c>
      <c r="Y16" s="152">
        <v>0.36</v>
      </c>
      <c r="Z16" s="220" t="s">
        <v>8</v>
      </c>
      <c r="AA16" s="152">
        <f t="shared" si="1"/>
        <v>0.8</v>
      </c>
      <c r="AB16" s="221" t="s">
        <v>100</v>
      </c>
      <c r="AC16" s="219" t="s">
        <v>32</v>
      </c>
      <c r="AD16" s="155" t="s">
        <v>918</v>
      </c>
      <c r="AE16" s="7" t="s">
        <v>280</v>
      </c>
      <c r="AF16" s="7" t="s">
        <v>894</v>
      </c>
      <c r="AG16" s="417" t="s">
        <v>898</v>
      </c>
      <c r="AH16" s="397"/>
      <c r="AI16" s="398"/>
      <c r="AJ16" s="228"/>
      <c r="AK16" s="410"/>
      <c r="AL16" s="228"/>
      <c r="AM16" s="410"/>
      <c r="AN16" s="394"/>
      <c r="AO16" s="394"/>
    </row>
    <row r="17" spans="1:41" ht="78" x14ac:dyDescent="0.25">
      <c r="A17" s="6">
        <v>7</v>
      </c>
      <c r="B17" s="227" t="s">
        <v>384</v>
      </c>
      <c r="C17" s="482" t="s">
        <v>344</v>
      </c>
      <c r="D17" s="482" t="s">
        <v>904</v>
      </c>
      <c r="E17" s="479" t="s">
        <v>905</v>
      </c>
      <c r="F17" s="480" t="s">
        <v>906</v>
      </c>
      <c r="G17" s="217" t="s">
        <v>562</v>
      </c>
      <c r="H17" s="229">
        <v>24</v>
      </c>
      <c r="I17" s="176" t="s">
        <v>7</v>
      </c>
      <c r="J17" s="230">
        <f t="shared" si="0"/>
        <v>0.8</v>
      </c>
      <c r="K17" s="220" t="s">
        <v>8</v>
      </c>
      <c r="L17" s="152">
        <f t="shared" si="2"/>
        <v>0.8</v>
      </c>
      <c r="M17" s="221" t="s">
        <v>100</v>
      </c>
      <c r="N17" s="6">
        <v>2</v>
      </c>
      <c r="O17" s="482" t="s">
        <v>914</v>
      </c>
      <c r="P17" s="6" t="s">
        <v>29</v>
      </c>
      <c r="Q17" s="6" t="s">
        <v>29</v>
      </c>
      <c r="R17" s="19" t="s">
        <v>16</v>
      </c>
      <c r="S17" s="19" t="s">
        <v>10</v>
      </c>
      <c r="T17" s="222">
        <v>0.3</v>
      </c>
      <c r="U17" s="19" t="s">
        <v>20</v>
      </c>
      <c r="V17" s="19" t="s">
        <v>23</v>
      </c>
      <c r="W17" s="19" t="s">
        <v>26</v>
      </c>
      <c r="X17" s="176" t="s">
        <v>193</v>
      </c>
      <c r="Y17" s="159">
        <v>0.56000000000000005</v>
      </c>
      <c r="Z17" s="220" t="s">
        <v>8</v>
      </c>
      <c r="AA17" s="152">
        <f t="shared" si="1"/>
        <v>0.8</v>
      </c>
      <c r="AB17" s="221" t="s">
        <v>100</v>
      </c>
      <c r="AC17" s="219" t="s">
        <v>32</v>
      </c>
      <c r="AD17" s="155" t="s">
        <v>919</v>
      </c>
      <c r="AE17" s="7" t="s">
        <v>280</v>
      </c>
      <c r="AF17" s="7" t="s">
        <v>894</v>
      </c>
      <c r="AG17" s="417" t="s">
        <v>898</v>
      </c>
      <c r="AH17" s="397"/>
      <c r="AI17" s="398"/>
      <c r="AJ17" s="228"/>
      <c r="AK17" s="410"/>
      <c r="AL17" s="228"/>
      <c r="AM17" s="410"/>
      <c r="AN17" s="394"/>
      <c r="AO17" s="394"/>
    </row>
    <row r="18" spans="1:41" ht="165.6" x14ac:dyDescent="0.25">
      <c r="A18" s="6">
        <v>8</v>
      </c>
      <c r="B18" s="227" t="s">
        <v>385</v>
      </c>
      <c r="C18" s="482" t="s">
        <v>344</v>
      </c>
      <c r="D18" s="482" t="s">
        <v>281</v>
      </c>
      <c r="E18" s="228" t="s">
        <v>684</v>
      </c>
      <c r="F18" s="228" t="s">
        <v>848</v>
      </c>
      <c r="G18" s="217" t="s">
        <v>559</v>
      </c>
      <c r="H18" s="231">
        <v>140</v>
      </c>
      <c r="I18" s="176" t="s">
        <v>193</v>
      </c>
      <c r="J18" s="230">
        <f t="shared" si="0"/>
        <v>0.6</v>
      </c>
      <c r="K18" s="220" t="s">
        <v>8</v>
      </c>
      <c r="L18" s="152">
        <f t="shared" si="2"/>
        <v>0.8</v>
      </c>
      <c r="M18" s="221" t="s">
        <v>100</v>
      </c>
      <c r="N18" s="7">
        <v>3</v>
      </c>
      <c r="O18" s="228" t="s">
        <v>1009</v>
      </c>
      <c r="P18" s="6" t="s">
        <v>29</v>
      </c>
      <c r="Q18" s="6" t="s">
        <v>29</v>
      </c>
      <c r="R18" s="19" t="s">
        <v>16</v>
      </c>
      <c r="S18" s="19" t="s">
        <v>10</v>
      </c>
      <c r="T18" s="222">
        <v>0.3</v>
      </c>
      <c r="U18" s="19" t="s">
        <v>20</v>
      </c>
      <c r="V18" s="19" t="s">
        <v>23</v>
      </c>
      <c r="W18" s="19" t="s">
        <v>26</v>
      </c>
      <c r="X18" s="176" t="s">
        <v>193</v>
      </c>
      <c r="Y18" s="152">
        <v>0.42</v>
      </c>
      <c r="Z18" s="220" t="s">
        <v>8</v>
      </c>
      <c r="AA18" s="152">
        <f t="shared" si="1"/>
        <v>0.8</v>
      </c>
      <c r="AB18" s="221" t="s">
        <v>100</v>
      </c>
      <c r="AC18" s="219" t="s">
        <v>32</v>
      </c>
      <c r="AD18" s="228" t="s">
        <v>920</v>
      </c>
      <c r="AE18" s="7" t="s">
        <v>280</v>
      </c>
      <c r="AF18" s="7" t="s">
        <v>894</v>
      </c>
      <c r="AG18" s="417" t="s">
        <v>898</v>
      </c>
      <c r="AH18" s="397"/>
      <c r="AI18" s="398"/>
      <c r="AJ18" s="228"/>
      <c r="AK18" s="410"/>
      <c r="AL18" s="228"/>
      <c r="AM18" s="410"/>
      <c r="AN18" s="394"/>
      <c r="AO18" s="394"/>
    </row>
    <row r="19" spans="1:41" ht="96.6" x14ac:dyDescent="0.25">
      <c r="A19" s="216">
        <v>9</v>
      </c>
      <c r="B19" s="227" t="s">
        <v>655</v>
      </c>
      <c r="C19" s="484" t="s">
        <v>656</v>
      </c>
      <c r="D19" s="484" t="s">
        <v>657</v>
      </c>
      <c r="E19" s="483" t="s">
        <v>742</v>
      </c>
      <c r="F19" s="483" t="s">
        <v>907</v>
      </c>
      <c r="G19" s="217" t="s">
        <v>605</v>
      </c>
      <c r="H19" s="231">
        <v>5</v>
      </c>
      <c r="I19" s="183" t="s">
        <v>94</v>
      </c>
      <c r="J19" s="230">
        <f t="shared" ref="J19" si="4">IF(I19="MUY BAJA",20%,IF(I19="BAJA",40%,IF(I19="MEDIA",60%,IF(I19="ALTA",80%,IF(I19="MUY ALTA",100%,IF(I19="",""))))))</f>
        <v>0.4</v>
      </c>
      <c r="K19" s="356" t="s">
        <v>104</v>
      </c>
      <c r="L19" s="152">
        <f t="shared" ref="L19" si="5">IF(K19="LEVE",20%,IF(K19="MENOR",40%,IF(K19="MODERADO",60%,IF(K19="MAYOR",80%,IF(K19="CATASTRÓFICO",100%,IF(I19="",""))))))</f>
        <v>1</v>
      </c>
      <c r="M19" s="221" t="s">
        <v>99</v>
      </c>
      <c r="N19" s="7">
        <v>4</v>
      </c>
      <c r="O19" s="228" t="s">
        <v>915</v>
      </c>
      <c r="P19" s="6" t="s">
        <v>29</v>
      </c>
      <c r="Q19" s="6" t="s">
        <v>29</v>
      </c>
      <c r="R19" s="19" t="s">
        <v>16</v>
      </c>
      <c r="S19" s="19" t="s">
        <v>10</v>
      </c>
      <c r="T19" s="222">
        <v>0.3</v>
      </c>
      <c r="U19" s="19" t="s">
        <v>20</v>
      </c>
      <c r="V19" s="19" t="s">
        <v>23</v>
      </c>
      <c r="W19" s="19" t="s">
        <v>26</v>
      </c>
      <c r="X19" s="176" t="s">
        <v>94</v>
      </c>
      <c r="Y19" s="152">
        <v>0.28000000000000003</v>
      </c>
      <c r="Z19" s="220" t="s">
        <v>104</v>
      </c>
      <c r="AA19" s="152">
        <f t="shared" ref="AA19" si="6">IF(Z19="LEVE",20%,IF(Z19="MENOR",40%,IF(Z19="MODERADO",60%,IF(Z19="MAYOR",80%,IF(Z19="CATASTRÓFICO",100%,IF(X19="",""))))))</f>
        <v>1</v>
      </c>
      <c r="AB19" s="221" t="s">
        <v>99</v>
      </c>
      <c r="AC19" s="219" t="s">
        <v>32</v>
      </c>
      <c r="AD19" s="155" t="s">
        <v>921</v>
      </c>
      <c r="AE19" s="7" t="s">
        <v>280</v>
      </c>
      <c r="AF19" s="7" t="s">
        <v>894</v>
      </c>
      <c r="AG19" s="417" t="s">
        <v>898</v>
      </c>
      <c r="AH19" s="199"/>
      <c r="AI19" s="399"/>
      <c r="AJ19" s="228"/>
      <c r="AK19" s="199"/>
      <c r="AL19" s="419"/>
      <c r="AM19" s="199"/>
      <c r="AN19" s="394"/>
      <c r="AO19" s="394"/>
    </row>
    <row r="20" spans="1:41" ht="110.4" x14ac:dyDescent="0.25">
      <c r="A20" s="216">
        <v>10</v>
      </c>
      <c r="B20" s="477" t="s">
        <v>797</v>
      </c>
      <c r="C20" s="479" t="s">
        <v>796</v>
      </c>
      <c r="D20" s="479" t="s">
        <v>795</v>
      </c>
      <c r="E20" s="480" t="s">
        <v>908</v>
      </c>
      <c r="F20" s="480" t="s">
        <v>909</v>
      </c>
      <c r="G20" s="207" t="s">
        <v>81</v>
      </c>
      <c r="H20" s="231">
        <v>960</v>
      </c>
      <c r="I20" s="183" t="s">
        <v>7</v>
      </c>
      <c r="J20" s="230">
        <f t="shared" si="0"/>
        <v>0.8</v>
      </c>
      <c r="K20" s="356" t="s">
        <v>104</v>
      </c>
      <c r="L20" s="152">
        <f t="shared" si="2"/>
        <v>1</v>
      </c>
      <c r="M20" s="221" t="s">
        <v>99</v>
      </c>
      <c r="N20" s="7">
        <v>4</v>
      </c>
      <c r="O20" s="481" t="s">
        <v>916</v>
      </c>
      <c r="P20" s="6" t="s">
        <v>29</v>
      </c>
      <c r="Q20" s="6" t="s">
        <v>29</v>
      </c>
      <c r="R20" s="19" t="s">
        <v>16</v>
      </c>
      <c r="S20" s="19" t="s">
        <v>10</v>
      </c>
      <c r="T20" s="222">
        <v>0.3</v>
      </c>
      <c r="U20" s="19" t="s">
        <v>20</v>
      </c>
      <c r="V20" s="19" t="s">
        <v>23</v>
      </c>
      <c r="W20" s="19" t="s">
        <v>26</v>
      </c>
      <c r="X20" s="176" t="s">
        <v>94</v>
      </c>
      <c r="Y20" s="152">
        <v>0.28000000000000003</v>
      </c>
      <c r="Z20" s="220" t="s">
        <v>104</v>
      </c>
      <c r="AA20" s="152">
        <f t="shared" si="1"/>
        <v>1</v>
      </c>
      <c r="AB20" s="221" t="s">
        <v>99</v>
      </c>
      <c r="AC20" s="219" t="s">
        <v>32</v>
      </c>
      <c r="AD20" s="458" t="s">
        <v>922</v>
      </c>
      <c r="AE20" s="7" t="s">
        <v>280</v>
      </c>
      <c r="AF20" s="7" t="s">
        <v>894</v>
      </c>
      <c r="AG20" s="417" t="s">
        <v>898</v>
      </c>
      <c r="AH20" s="199"/>
      <c r="AI20" s="399"/>
      <c r="AJ20" s="228"/>
      <c r="AK20" s="199"/>
      <c r="AL20" s="419"/>
      <c r="AM20" s="199"/>
      <c r="AN20" s="394"/>
      <c r="AO20" s="394"/>
    </row>
    <row r="21" spans="1:41" ht="138" x14ac:dyDescent="0.25">
      <c r="A21" s="216">
        <v>11</v>
      </c>
      <c r="B21" s="477" t="s">
        <v>873</v>
      </c>
      <c r="C21" s="479" t="s">
        <v>910</v>
      </c>
      <c r="D21" s="479" t="s">
        <v>911</v>
      </c>
      <c r="E21" s="480" t="s">
        <v>874</v>
      </c>
      <c r="F21" s="480" t="s">
        <v>912</v>
      </c>
      <c r="G21" s="207" t="s">
        <v>81</v>
      </c>
      <c r="H21" s="231">
        <v>150</v>
      </c>
      <c r="I21" s="183" t="s">
        <v>7</v>
      </c>
      <c r="J21" s="230">
        <f t="shared" ref="J21" si="7">IF(I21="MUY BAJA",20%,IF(I21="BAJA",40%,IF(I21="MEDIA",60%,IF(I21="ALTA",80%,IF(I21="MUY ALTA",100%,IF(I21="",""))))))</f>
        <v>0.8</v>
      </c>
      <c r="K21" s="356" t="s">
        <v>104</v>
      </c>
      <c r="L21" s="152">
        <f t="shared" ref="L21" si="8">IF(K21="LEVE",20%,IF(K21="MENOR",40%,IF(K21="MODERADO",60%,IF(K21="MAYOR",80%,IF(K21="CATASTRÓFICO",100%,IF(I21="",""))))))</f>
        <v>1</v>
      </c>
      <c r="M21" s="221" t="s">
        <v>99</v>
      </c>
      <c r="N21" s="7">
        <v>4</v>
      </c>
      <c r="O21" s="481" t="s">
        <v>917</v>
      </c>
      <c r="P21" s="6" t="s">
        <v>29</v>
      </c>
      <c r="Q21" s="6" t="s">
        <v>29</v>
      </c>
      <c r="R21" s="19" t="s">
        <v>16</v>
      </c>
      <c r="S21" s="19" t="s">
        <v>10</v>
      </c>
      <c r="T21" s="222">
        <v>0.3</v>
      </c>
      <c r="U21" s="19" t="s">
        <v>20</v>
      </c>
      <c r="V21" s="19" t="s">
        <v>23</v>
      </c>
      <c r="W21" s="19" t="s">
        <v>26</v>
      </c>
      <c r="X21" s="176" t="s">
        <v>94</v>
      </c>
      <c r="Y21" s="152">
        <v>0.28000000000000003</v>
      </c>
      <c r="Z21" s="220" t="s">
        <v>104</v>
      </c>
      <c r="AA21" s="152">
        <f t="shared" ref="AA21" si="9">IF(Z21="LEVE",20%,IF(Z21="MENOR",40%,IF(Z21="MODERADO",60%,IF(Z21="MAYOR",80%,IF(Z21="CATASTRÓFICO",100%,IF(X21="",""))))))</f>
        <v>1</v>
      </c>
      <c r="AB21" s="221" t="s">
        <v>99</v>
      </c>
      <c r="AC21" s="219" t="s">
        <v>32</v>
      </c>
      <c r="AD21" s="458" t="s">
        <v>923</v>
      </c>
      <c r="AE21" s="7" t="s">
        <v>280</v>
      </c>
      <c r="AF21" s="7" t="s">
        <v>894</v>
      </c>
      <c r="AG21" s="417" t="s">
        <v>898</v>
      </c>
      <c r="AH21" s="199"/>
      <c r="AI21" s="399"/>
      <c r="AJ21" s="228"/>
      <c r="AK21" s="199"/>
      <c r="AL21" s="419"/>
      <c r="AM21" s="199"/>
      <c r="AN21" s="394"/>
      <c r="AO21" s="394"/>
    </row>
    <row r="22" spans="1:41" ht="94.2" customHeight="1" x14ac:dyDescent="0.25">
      <c r="A22" s="597">
        <v>12</v>
      </c>
      <c r="B22" s="597" t="s">
        <v>386</v>
      </c>
      <c r="C22" s="645" t="s">
        <v>145</v>
      </c>
      <c r="D22" s="604" t="s">
        <v>345</v>
      </c>
      <c r="E22" s="608" t="s">
        <v>688</v>
      </c>
      <c r="F22" s="608" t="s">
        <v>875</v>
      </c>
      <c r="G22" s="606" t="s">
        <v>81</v>
      </c>
      <c r="H22" s="606">
        <v>4</v>
      </c>
      <c r="I22" s="601" t="s">
        <v>93</v>
      </c>
      <c r="J22" s="619">
        <v>0.2</v>
      </c>
      <c r="K22" s="617" t="s">
        <v>8</v>
      </c>
      <c r="L22" s="614">
        <f t="shared" si="2"/>
        <v>0.8</v>
      </c>
      <c r="M22" s="625" t="s">
        <v>100</v>
      </c>
      <c r="N22" s="6">
        <v>1</v>
      </c>
      <c r="O22" s="155" t="s">
        <v>649</v>
      </c>
      <c r="P22" s="151" t="s">
        <v>29</v>
      </c>
      <c r="Q22" s="151" t="s">
        <v>29</v>
      </c>
      <c r="R22" s="19" t="s">
        <v>15</v>
      </c>
      <c r="S22" s="19" t="s">
        <v>10</v>
      </c>
      <c r="T22" s="152">
        <v>0.4</v>
      </c>
      <c r="U22" s="19" t="s">
        <v>20</v>
      </c>
      <c r="V22" s="19" t="s">
        <v>23</v>
      </c>
      <c r="W22" s="19" t="s">
        <v>27</v>
      </c>
      <c r="X22" s="176" t="s">
        <v>93</v>
      </c>
      <c r="Y22" s="173">
        <v>7.1999999999999995E-2</v>
      </c>
      <c r="Z22" s="220" t="s">
        <v>8</v>
      </c>
      <c r="AA22" s="152">
        <f t="shared" si="1"/>
        <v>0.8</v>
      </c>
      <c r="AB22" s="221" t="s">
        <v>100</v>
      </c>
      <c r="AC22" s="219" t="s">
        <v>32</v>
      </c>
      <c r="AD22" s="118" t="s">
        <v>883</v>
      </c>
      <c r="AE22" s="118" t="s">
        <v>446</v>
      </c>
      <c r="AF22" s="7" t="s">
        <v>894</v>
      </c>
      <c r="AG22" s="417" t="s">
        <v>898</v>
      </c>
      <c r="AH22" s="155"/>
      <c r="AI22" s="118"/>
      <c r="AJ22" s="240"/>
      <c r="AK22" s="399"/>
      <c r="AL22" s="395"/>
      <c r="AM22" s="399"/>
      <c r="AN22" s="394"/>
      <c r="AO22" s="394"/>
    </row>
    <row r="23" spans="1:41" ht="82.8" x14ac:dyDescent="0.25">
      <c r="A23" s="616"/>
      <c r="B23" s="616"/>
      <c r="C23" s="664"/>
      <c r="D23" s="605"/>
      <c r="E23" s="609"/>
      <c r="F23" s="609"/>
      <c r="G23" s="607"/>
      <c r="H23" s="607"/>
      <c r="I23" s="602"/>
      <c r="J23" s="620"/>
      <c r="K23" s="622"/>
      <c r="L23" s="624"/>
      <c r="M23" s="626"/>
      <c r="N23" s="6">
        <v>2</v>
      </c>
      <c r="O23" s="404" t="s">
        <v>819</v>
      </c>
      <c r="P23" s="151" t="s">
        <v>29</v>
      </c>
      <c r="Q23" s="151" t="s">
        <v>29</v>
      </c>
      <c r="R23" s="19" t="s">
        <v>15</v>
      </c>
      <c r="S23" s="19" t="s">
        <v>10</v>
      </c>
      <c r="T23" s="152">
        <v>0.4</v>
      </c>
      <c r="U23" s="19" t="s">
        <v>20</v>
      </c>
      <c r="V23" s="19" t="s">
        <v>23</v>
      </c>
      <c r="W23" s="19" t="s">
        <v>27</v>
      </c>
      <c r="X23" s="176" t="s">
        <v>93</v>
      </c>
      <c r="Y23" s="173">
        <v>7.1999999999999995E-2</v>
      </c>
      <c r="Z23" s="220" t="s">
        <v>8</v>
      </c>
      <c r="AA23" s="152">
        <f t="shared" ref="AA23" si="10">IF(Z23="LEVE",20%,IF(Z23="MENOR",40%,IF(Z23="MODERADO",60%,IF(Z23="MAYOR",80%,IF(Z23="CATASTRÓFICO",100%,IF(X23="",""))))))</f>
        <v>0.8</v>
      </c>
      <c r="AB23" s="221" t="s">
        <v>100</v>
      </c>
      <c r="AC23" s="219" t="s">
        <v>32</v>
      </c>
      <c r="AD23" s="118" t="s">
        <v>876</v>
      </c>
      <c r="AE23" s="118" t="s">
        <v>446</v>
      </c>
      <c r="AF23" s="7" t="s">
        <v>894</v>
      </c>
      <c r="AG23" s="417" t="s">
        <v>898</v>
      </c>
      <c r="AH23" s="155"/>
      <c r="AI23" s="398"/>
      <c r="AJ23" s="418"/>
      <c r="AK23" s="399"/>
      <c r="AL23" s="418"/>
      <c r="AM23" s="399"/>
      <c r="AN23" s="394"/>
      <c r="AO23" s="394"/>
    </row>
    <row r="24" spans="1:41" ht="69" x14ac:dyDescent="0.25">
      <c r="A24" s="598"/>
      <c r="B24" s="598"/>
      <c r="C24" s="646"/>
      <c r="D24" s="665"/>
      <c r="E24" s="666"/>
      <c r="F24" s="666"/>
      <c r="G24" s="613"/>
      <c r="H24" s="613"/>
      <c r="I24" s="603"/>
      <c r="J24" s="621"/>
      <c r="K24" s="623"/>
      <c r="L24" s="615"/>
      <c r="M24" s="627"/>
      <c r="N24" s="6">
        <v>3</v>
      </c>
      <c r="O24" s="471" t="s">
        <v>891</v>
      </c>
      <c r="P24" s="151" t="s">
        <v>29</v>
      </c>
      <c r="Q24" s="151" t="s">
        <v>29</v>
      </c>
      <c r="R24" s="19" t="s">
        <v>15</v>
      </c>
      <c r="S24" s="19" t="s">
        <v>10</v>
      </c>
      <c r="T24" s="152">
        <v>0.4</v>
      </c>
      <c r="U24" s="19" t="s">
        <v>20</v>
      </c>
      <c r="V24" s="19" t="s">
        <v>23</v>
      </c>
      <c r="W24" s="19" t="s">
        <v>27</v>
      </c>
      <c r="X24" s="176" t="s">
        <v>93</v>
      </c>
      <c r="Y24" s="173">
        <v>7.1999999999999995E-2</v>
      </c>
      <c r="Z24" s="220" t="s">
        <v>8</v>
      </c>
      <c r="AA24" s="152">
        <f t="shared" si="1"/>
        <v>0.8</v>
      </c>
      <c r="AB24" s="221" t="s">
        <v>100</v>
      </c>
      <c r="AC24" s="219" t="s">
        <v>32</v>
      </c>
      <c r="AD24" s="471" t="s">
        <v>892</v>
      </c>
      <c r="AE24" s="118" t="s">
        <v>446</v>
      </c>
      <c r="AF24" s="7" t="s">
        <v>894</v>
      </c>
      <c r="AG24" s="417" t="s">
        <v>898</v>
      </c>
      <c r="AH24" s="155"/>
      <c r="AI24" s="398"/>
      <c r="AJ24" s="395"/>
      <c r="AK24" s="398"/>
      <c r="AL24" s="155"/>
      <c r="AM24" s="398"/>
      <c r="AN24" s="394"/>
      <c r="AO24" s="394"/>
    </row>
    <row r="25" spans="1:41" ht="105" customHeight="1" x14ac:dyDescent="0.25">
      <c r="A25" s="216">
        <v>13</v>
      </c>
      <c r="B25" s="477" t="s">
        <v>1058</v>
      </c>
      <c r="C25" s="467" t="s">
        <v>879</v>
      </c>
      <c r="D25" s="415" t="s">
        <v>878</v>
      </c>
      <c r="E25" s="469" t="s">
        <v>880</v>
      </c>
      <c r="F25" s="469" t="s">
        <v>877</v>
      </c>
      <c r="G25" s="466" t="s">
        <v>81</v>
      </c>
      <c r="H25" s="466">
        <v>12</v>
      </c>
      <c r="I25" s="470" t="s">
        <v>93</v>
      </c>
      <c r="J25" s="201">
        <v>0.2</v>
      </c>
      <c r="K25" s="414" t="s">
        <v>8</v>
      </c>
      <c r="L25" s="327">
        <f t="shared" ref="L25" si="11">IF(K25="LEVE",20%,IF(K25="MENOR",40%,IF(K25="MODERADO",60%,IF(K25="MAYOR",80%,IF(K25="CATASTRÓFICO",100%,IF(I25="",""))))))</f>
        <v>0.8</v>
      </c>
      <c r="M25" s="415" t="s">
        <v>100</v>
      </c>
      <c r="N25" s="6">
        <v>1</v>
      </c>
      <c r="O25" s="472" t="s">
        <v>881</v>
      </c>
      <c r="P25" s="151" t="s">
        <v>29</v>
      </c>
      <c r="Q25" s="151" t="s">
        <v>29</v>
      </c>
      <c r="R25" s="19" t="s">
        <v>15</v>
      </c>
      <c r="S25" s="19" t="s">
        <v>10</v>
      </c>
      <c r="T25" s="152">
        <v>0.4</v>
      </c>
      <c r="U25" s="19" t="s">
        <v>20</v>
      </c>
      <c r="V25" s="19" t="s">
        <v>23</v>
      </c>
      <c r="W25" s="19" t="s">
        <v>27</v>
      </c>
      <c r="X25" s="176" t="s">
        <v>93</v>
      </c>
      <c r="Y25" s="173">
        <v>7.1999999999999995E-2</v>
      </c>
      <c r="Z25" s="220" t="s">
        <v>8</v>
      </c>
      <c r="AA25" s="152">
        <f t="shared" si="1"/>
        <v>0.8</v>
      </c>
      <c r="AB25" s="221" t="s">
        <v>100</v>
      </c>
      <c r="AC25" s="219" t="s">
        <v>32</v>
      </c>
      <c r="AD25" s="472" t="s">
        <v>882</v>
      </c>
      <c r="AE25" s="118" t="s">
        <v>446</v>
      </c>
      <c r="AF25" s="7" t="s">
        <v>894</v>
      </c>
      <c r="AG25" s="417" t="s">
        <v>898</v>
      </c>
      <c r="AH25" s="155"/>
      <c r="AI25" s="118"/>
      <c r="AJ25" s="240"/>
      <c r="AK25" s="399"/>
      <c r="AL25" s="395"/>
      <c r="AM25" s="399"/>
      <c r="AN25" s="394"/>
      <c r="AO25" s="394"/>
    </row>
    <row r="26" spans="1:41" ht="115.95" customHeight="1" x14ac:dyDescent="0.25">
      <c r="A26" s="494">
        <v>14</v>
      </c>
      <c r="B26" s="477" t="s">
        <v>1059</v>
      </c>
      <c r="C26" s="467" t="s">
        <v>887</v>
      </c>
      <c r="D26" s="415" t="s">
        <v>886</v>
      </c>
      <c r="E26" s="469" t="s">
        <v>885</v>
      </c>
      <c r="F26" s="469" t="s">
        <v>884</v>
      </c>
      <c r="G26" s="466" t="s">
        <v>81</v>
      </c>
      <c r="H26" s="466">
        <v>12</v>
      </c>
      <c r="I26" s="470" t="s">
        <v>93</v>
      </c>
      <c r="J26" s="201">
        <v>0.2</v>
      </c>
      <c r="K26" s="414" t="s">
        <v>8</v>
      </c>
      <c r="L26" s="327">
        <f t="shared" ref="L26" si="12">IF(K26="LEVE",20%,IF(K26="MENOR",40%,IF(K26="MODERADO",60%,IF(K26="MAYOR",80%,IF(K26="CATASTRÓFICO",100%,IF(I26="",""))))))</f>
        <v>0.8</v>
      </c>
      <c r="M26" s="415" t="s">
        <v>100</v>
      </c>
      <c r="N26" s="6">
        <v>1</v>
      </c>
      <c r="O26" s="472" t="s">
        <v>888</v>
      </c>
      <c r="P26" s="151" t="s">
        <v>29</v>
      </c>
      <c r="Q26" s="151" t="s">
        <v>29</v>
      </c>
      <c r="R26" s="19" t="s">
        <v>15</v>
      </c>
      <c r="S26" s="19" t="s">
        <v>10</v>
      </c>
      <c r="T26" s="152">
        <v>0.4</v>
      </c>
      <c r="U26" s="19" t="s">
        <v>20</v>
      </c>
      <c r="V26" s="19" t="s">
        <v>23</v>
      </c>
      <c r="W26" s="19" t="s">
        <v>27</v>
      </c>
      <c r="X26" s="176" t="s">
        <v>93</v>
      </c>
      <c r="Y26" s="173">
        <v>7.1999999999999995E-2</v>
      </c>
      <c r="Z26" s="220" t="s">
        <v>8</v>
      </c>
      <c r="AA26" s="152">
        <f t="shared" ref="AA26" si="13">IF(Z26="LEVE",20%,IF(Z26="MENOR",40%,IF(Z26="MODERADO",60%,IF(Z26="MAYOR",80%,IF(Z26="CATASTRÓFICO",100%,IF(X26="",""))))))</f>
        <v>0.8</v>
      </c>
      <c r="AB26" s="221" t="s">
        <v>100</v>
      </c>
      <c r="AC26" s="219" t="s">
        <v>32</v>
      </c>
      <c r="AD26" s="472" t="s">
        <v>889</v>
      </c>
      <c r="AE26" s="118" t="s">
        <v>890</v>
      </c>
      <c r="AF26" s="7" t="s">
        <v>894</v>
      </c>
      <c r="AG26" s="417" t="s">
        <v>898</v>
      </c>
      <c r="AH26" s="155"/>
      <c r="AI26" s="118"/>
      <c r="AJ26" s="240"/>
      <c r="AK26" s="399"/>
      <c r="AL26" s="395"/>
      <c r="AM26" s="399"/>
      <c r="AN26" s="394"/>
      <c r="AO26" s="394"/>
    </row>
    <row r="27" spans="1:41" ht="76.5" customHeight="1" x14ac:dyDescent="0.25">
      <c r="A27" s="597">
        <v>15</v>
      </c>
      <c r="B27" s="597" t="s">
        <v>382</v>
      </c>
      <c r="C27" s="645" t="s">
        <v>145</v>
      </c>
      <c r="D27" s="604" t="s">
        <v>266</v>
      </c>
      <c r="E27" s="608" t="s">
        <v>689</v>
      </c>
      <c r="F27" s="608" t="s">
        <v>690</v>
      </c>
      <c r="G27" s="606" t="s">
        <v>81</v>
      </c>
      <c r="H27" s="606">
        <v>12</v>
      </c>
      <c r="I27" s="602" t="s">
        <v>94</v>
      </c>
      <c r="J27" s="614">
        <f t="shared" ref="J27:J29" si="14">IF(I27="MUY BAJA",20%,IF(I27="BAJA",40%,IF(I27="MEDIA",60%,IF(I27="ALTA",80%,IF(I27="MUY ALTA",100%,IF(I27="",""))))))</f>
        <v>0.4</v>
      </c>
      <c r="K27" s="617" t="s">
        <v>101</v>
      </c>
      <c r="L27" s="614">
        <f t="shared" si="2"/>
        <v>0.6</v>
      </c>
      <c r="M27" s="625" t="s">
        <v>101</v>
      </c>
      <c r="N27" s="6">
        <v>1</v>
      </c>
      <c r="O27" s="155" t="s">
        <v>836</v>
      </c>
      <c r="P27" s="151" t="s">
        <v>29</v>
      </c>
      <c r="Q27" s="151" t="s">
        <v>29</v>
      </c>
      <c r="R27" s="19" t="s">
        <v>15</v>
      </c>
      <c r="S27" s="19" t="s">
        <v>10</v>
      </c>
      <c r="T27" s="152">
        <v>0.4</v>
      </c>
      <c r="U27" s="19" t="s">
        <v>20</v>
      </c>
      <c r="V27" s="19" t="s">
        <v>23</v>
      </c>
      <c r="W27" s="19" t="s">
        <v>27</v>
      </c>
      <c r="X27" s="611" t="s">
        <v>93</v>
      </c>
      <c r="Y27" s="173">
        <v>0.16800000000000001</v>
      </c>
      <c r="Z27" s="617" t="s">
        <v>101</v>
      </c>
      <c r="AA27" s="152">
        <f t="shared" si="1"/>
        <v>0.6</v>
      </c>
      <c r="AB27" s="625" t="s">
        <v>101</v>
      </c>
      <c r="AC27" s="219" t="s">
        <v>32</v>
      </c>
      <c r="AD27" s="155" t="s">
        <v>267</v>
      </c>
      <c r="AE27" s="118" t="s">
        <v>268</v>
      </c>
      <c r="AF27" s="7" t="s">
        <v>894</v>
      </c>
      <c r="AG27" s="417" t="s">
        <v>898</v>
      </c>
      <c r="AH27" s="392"/>
      <c r="AI27" s="456"/>
      <c r="AJ27" s="155"/>
      <c r="AK27" s="398"/>
      <c r="AL27" s="240"/>
      <c r="AM27" s="398"/>
      <c r="AN27" s="394"/>
      <c r="AO27" s="394"/>
    </row>
    <row r="28" spans="1:41" ht="69" x14ac:dyDescent="0.25">
      <c r="A28" s="598"/>
      <c r="B28" s="598"/>
      <c r="C28" s="664"/>
      <c r="D28" s="605"/>
      <c r="E28" s="609"/>
      <c r="F28" s="609"/>
      <c r="G28" s="613"/>
      <c r="H28" s="607"/>
      <c r="I28" s="602"/>
      <c r="J28" s="615"/>
      <c r="K28" s="618"/>
      <c r="L28" s="615"/>
      <c r="M28" s="627"/>
      <c r="N28" s="6">
        <v>2</v>
      </c>
      <c r="O28" s="118" t="s">
        <v>650</v>
      </c>
      <c r="P28" s="151" t="s">
        <v>29</v>
      </c>
      <c r="Q28" s="151" t="s">
        <v>29</v>
      </c>
      <c r="R28" s="19" t="s">
        <v>15</v>
      </c>
      <c r="S28" s="19" t="s">
        <v>10</v>
      </c>
      <c r="T28" s="152">
        <v>0.3</v>
      </c>
      <c r="U28" s="19" t="s">
        <v>20</v>
      </c>
      <c r="V28" s="19" t="s">
        <v>23</v>
      </c>
      <c r="W28" s="19" t="s">
        <v>27</v>
      </c>
      <c r="X28" s="612"/>
      <c r="Y28" s="173">
        <v>0.16800000000000001</v>
      </c>
      <c r="Z28" s="618"/>
      <c r="AA28" s="152">
        <v>0.6</v>
      </c>
      <c r="AB28" s="627"/>
      <c r="AC28" s="219" t="s">
        <v>32</v>
      </c>
      <c r="AD28" s="155" t="s">
        <v>652</v>
      </c>
      <c r="AE28" s="118" t="s">
        <v>268</v>
      </c>
      <c r="AF28" s="7" t="s">
        <v>894</v>
      </c>
      <c r="AG28" s="417" t="s">
        <v>898</v>
      </c>
      <c r="AH28" s="392"/>
      <c r="AI28" s="456"/>
      <c r="AJ28" s="155"/>
      <c r="AK28" s="398"/>
      <c r="AL28" s="240"/>
      <c r="AM28" s="398"/>
      <c r="AN28" s="394"/>
      <c r="AO28" s="394"/>
    </row>
    <row r="29" spans="1:41" ht="109.5" customHeight="1" x14ac:dyDescent="0.25">
      <c r="A29" s="6">
        <v>16</v>
      </c>
      <c r="B29" s="6" t="s">
        <v>381</v>
      </c>
      <c r="C29" s="118" t="s">
        <v>682</v>
      </c>
      <c r="D29" s="427" t="s">
        <v>269</v>
      </c>
      <c r="E29" s="428" t="s">
        <v>691</v>
      </c>
      <c r="F29" s="404" t="s">
        <v>692</v>
      </c>
      <c r="G29" s="217" t="s">
        <v>559</v>
      </c>
      <c r="H29" s="7">
        <v>120</v>
      </c>
      <c r="I29" s="176" t="s">
        <v>193</v>
      </c>
      <c r="J29" s="152">
        <f t="shared" si="14"/>
        <v>0.6</v>
      </c>
      <c r="K29" s="220" t="s">
        <v>8</v>
      </c>
      <c r="L29" s="152">
        <f t="shared" si="2"/>
        <v>0.8</v>
      </c>
      <c r="M29" s="221" t="s">
        <v>100</v>
      </c>
      <c r="N29" s="6">
        <v>3</v>
      </c>
      <c r="O29" s="118" t="s">
        <v>651</v>
      </c>
      <c r="P29" s="6" t="s">
        <v>29</v>
      </c>
      <c r="Q29" s="6" t="s">
        <v>29</v>
      </c>
      <c r="R29" s="19" t="s">
        <v>15</v>
      </c>
      <c r="S29" s="19" t="s">
        <v>10</v>
      </c>
      <c r="T29" s="152">
        <v>0.4</v>
      </c>
      <c r="U29" s="19" t="s">
        <v>20</v>
      </c>
      <c r="V29" s="19" t="s">
        <v>23</v>
      </c>
      <c r="W29" s="19" t="s">
        <v>26</v>
      </c>
      <c r="X29" s="176" t="s">
        <v>93</v>
      </c>
      <c r="Y29" s="161">
        <v>0.36</v>
      </c>
      <c r="Z29" s="220" t="s">
        <v>8</v>
      </c>
      <c r="AA29" s="152">
        <f t="shared" ref="AA29:AA67" si="15">IF(Z29="LEVE",20%,IF(Z29="MENOR",40%,IF(Z29="MODERADO",60%,IF(Z29="MAYOR",80%,IF(Z29="CATASTRÓFICO",100%,IF(Z29="",""))))))</f>
        <v>0.8</v>
      </c>
      <c r="AB29" s="221" t="s">
        <v>100</v>
      </c>
      <c r="AC29" s="219" t="s">
        <v>32</v>
      </c>
      <c r="AD29" s="118" t="s">
        <v>653</v>
      </c>
      <c r="AE29" s="7" t="s">
        <v>270</v>
      </c>
      <c r="AF29" s="7" t="s">
        <v>894</v>
      </c>
      <c r="AG29" s="417" t="s">
        <v>898</v>
      </c>
      <c r="AH29" s="392"/>
      <c r="AI29" s="456"/>
      <c r="AJ29" s="155"/>
      <c r="AK29" s="398"/>
      <c r="AL29" s="240"/>
      <c r="AM29" s="398"/>
      <c r="AN29" s="394"/>
      <c r="AO29" s="394"/>
    </row>
    <row r="30" spans="1:41" ht="109.5" customHeight="1" x14ac:dyDescent="0.25">
      <c r="A30" s="6">
        <v>17</v>
      </c>
      <c r="B30" s="6" t="s">
        <v>849</v>
      </c>
      <c r="C30" s="427" t="s">
        <v>682</v>
      </c>
      <c r="D30" s="427" t="s">
        <v>803</v>
      </c>
      <c r="E30" s="428" t="s">
        <v>802</v>
      </c>
      <c r="F30" s="404" t="s">
        <v>801</v>
      </c>
      <c r="G30" s="207" t="s">
        <v>81</v>
      </c>
      <c r="H30" s="7">
        <v>24</v>
      </c>
      <c r="I30" s="176" t="s">
        <v>193</v>
      </c>
      <c r="J30" s="152">
        <f t="shared" ref="J30" si="16">IF(I30="MUY BAJA",20%,IF(I30="BAJA",40%,IF(I30="MEDIA",60%,IF(I30="ALTA",80%,IF(I30="MUY ALTA",100%,IF(I30="",""))))))</f>
        <v>0.6</v>
      </c>
      <c r="K30" s="220" t="s">
        <v>8</v>
      </c>
      <c r="L30" s="152">
        <f t="shared" ref="L30" si="17">IF(K30="LEVE",20%,IF(K30="MENOR",40%,IF(K30="MODERADO",60%,IF(K30="MAYOR",80%,IF(K30="CATASTRÓFICO",100%,IF(I30="",""))))))</f>
        <v>0.8</v>
      </c>
      <c r="M30" s="221" t="s">
        <v>100</v>
      </c>
      <c r="N30" s="6">
        <v>3</v>
      </c>
      <c r="O30" s="427" t="s">
        <v>804</v>
      </c>
      <c r="P30" s="6" t="s">
        <v>29</v>
      </c>
      <c r="Q30" s="6" t="s">
        <v>29</v>
      </c>
      <c r="R30" s="19" t="s">
        <v>15</v>
      </c>
      <c r="S30" s="19" t="s">
        <v>10</v>
      </c>
      <c r="T30" s="152">
        <v>0.4</v>
      </c>
      <c r="U30" s="19" t="s">
        <v>20</v>
      </c>
      <c r="V30" s="19" t="s">
        <v>23</v>
      </c>
      <c r="W30" s="19" t="s">
        <v>26</v>
      </c>
      <c r="X30" s="176" t="s">
        <v>94</v>
      </c>
      <c r="Y30" s="161">
        <v>0.36</v>
      </c>
      <c r="Z30" s="220" t="s">
        <v>8</v>
      </c>
      <c r="AA30" s="152">
        <f t="shared" ref="AA30" si="18">IF(Z30="LEVE",20%,IF(Z30="MENOR",40%,IF(Z30="MODERADO",60%,IF(Z30="MAYOR",80%,IF(Z30="CATASTRÓFICO",100%,IF(Z30="",""))))))</f>
        <v>0.8</v>
      </c>
      <c r="AB30" s="221" t="s">
        <v>100</v>
      </c>
      <c r="AC30" s="219" t="s">
        <v>32</v>
      </c>
      <c r="AD30" s="118" t="s">
        <v>653</v>
      </c>
      <c r="AE30" s="7" t="s">
        <v>270</v>
      </c>
      <c r="AF30" s="7" t="s">
        <v>894</v>
      </c>
      <c r="AG30" s="417" t="s">
        <v>898</v>
      </c>
      <c r="AH30" s="392"/>
      <c r="AI30" s="456"/>
      <c r="AJ30" s="155"/>
      <c r="AK30" s="398"/>
      <c r="AL30" s="240"/>
      <c r="AM30" s="398"/>
      <c r="AN30" s="394"/>
      <c r="AO30" s="394"/>
    </row>
    <row r="31" spans="1:41" ht="69" x14ac:dyDescent="0.25">
      <c r="A31" s="6">
        <v>18</v>
      </c>
      <c r="B31" s="227" t="s">
        <v>578</v>
      </c>
      <c r="C31" s="118" t="s">
        <v>278</v>
      </c>
      <c r="D31" s="477" t="s">
        <v>924</v>
      </c>
      <c r="E31" s="476" t="s">
        <v>925</v>
      </c>
      <c r="F31" s="476" t="s">
        <v>926</v>
      </c>
      <c r="G31" s="217" t="s">
        <v>81</v>
      </c>
      <c r="H31" s="7">
        <v>3</v>
      </c>
      <c r="I31" s="176" t="s">
        <v>93</v>
      </c>
      <c r="J31" s="152">
        <f t="shared" ref="J31:J40" si="19">IF(I31="MUY BAJA",20%,IF(I31="BAJA",40%,IF(I31="MEDIA",60%,IF(I31="ALTA",80%,IF(I31="MUY ALTA",100%,IF(I31="",""))))))</f>
        <v>0.2</v>
      </c>
      <c r="K31" s="220" t="s">
        <v>101</v>
      </c>
      <c r="L31" s="152">
        <f t="shared" si="2"/>
        <v>0.6</v>
      </c>
      <c r="M31" s="221" t="s">
        <v>101</v>
      </c>
      <c r="N31" s="6">
        <v>1</v>
      </c>
      <c r="O31" s="476" t="s">
        <v>929</v>
      </c>
      <c r="P31" s="67" t="s">
        <v>29</v>
      </c>
      <c r="Q31" s="6" t="s">
        <v>29</v>
      </c>
      <c r="R31" s="19" t="s">
        <v>15</v>
      </c>
      <c r="S31" s="19" t="s">
        <v>10</v>
      </c>
      <c r="T31" s="222">
        <v>0.4</v>
      </c>
      <c r="U31" s="19" t="s">
        <v>20</v>
      </c>
      <c r="V31" s="19" t="s">
        <v>23</v>
      </c>
      <c r="W31" s="19" t="s">
        <v>27</v>
      </c>
      <c r="X31" s="176" t="s">
        <v>93</v>
      </c>
      <c r="Y31" s="152">
        <v>0.12</v>
      </c>
      <c r="Z31" s="220" t="s">
        <v>101</v>
      </c>
      <c r="AA31" s="152">
        <v>0.6</v>
      </c>
      <c r="AB31" s="221" t="s">
        <v>101</v>
      </c>
      <c r="AC31" s="478" t="s">
        <v>215</v>
      </c>
      <c r="AD31" s="476" t="s">
        <v>932</v>
      </c>
      <c r="AE31" s="7" t="s">
        <v>571</v>
      </c>
      <c r="AF31" s="7" t="s">
        <v>894</v>
      </c>
      <c r="AG31" s="391" t="s">
        <v>897</v>
      </c>
      <c r="AH31" s="240"/>
      <c r="AI31" s="456"/>
      <c r="AJ31" s="409"/>
      <c r="AK31" s="240"/>
      <c r="AL31" s="408"/>
      <c r="AM31" s="240"/>
      <c r="AN31" s="394"/>
      <c r="AO31" s="394"/>
    </row>
    <row r="32" spans="1:41" ht="69" x14ac:dyDescent="0.25">
      <c r="A32" s="6">
        <v>19</v>
      </c>
      <c r="B32" s="227" t="s">
        <v>579</v>
      </c>
      <c r="C32" s="118" t="s">
        <v>278</v>
      </c>
      <c r="D32" s="118" t="s">
        <v>924</v>
      </c>
      <c r="E32" s="155" t="s">
        <v>942</v>
      </c>
      <c r="F32" s="155" t="s">
        <v>941</v>
      </c>
      <c r="G32" s="217" t="s">
        <v>81</v>
      </c>
      <c r="H32" s="7">
        <v>3</v>
      </c>
      <c r="I32" s="176" t="s">
        <v>193</v>
      </c>
      <c r="J32" s="152">
        <f t="shared" si="19"/>
        <v>0.6</v>
      </c>
      <c r="K32" s="220" t="s">
        <v>101</v>
      </c>
      <c r="L32" s="152">
        <f t="shared" si="2"/>
        <v>0.6</v>
      </c>
      <c r="M32" s="221" t="s">
        <v>101</v>
      </c>
      <c r="N32" s="6">
        <v>1</v>
      </c>
      <c r="O32" s="476" t="s">
        <v>929</v>
      </c>
      <c r="P32" s="6" t="s">
        <v>29</v>
      </c>
      <c r="Q32" s="6" t="s">
        <v>29</v>
      </c>
      <c r="R32" s="19" t="s">
        <v>15</v>
      </c>
      <c r="S32" s="19" t="s">
        <v>10</v>
      </c>
      <c r="T32" s="222">
        <v>0.4</v>
      </c>
      <c r="U32" s="19" t="s">
        <v>20</v>
      </c>
      <c r="V32" s="19" t="s">
        <v>23</v>
      </c>
      <c r="W32" s="19" t="s">
        <v>27</v>
      </c>
      <c r="X32" s="176" t="s">
        <v>94</v>
      </c>
      <c r="Y32" s="152">
        <v>0.36</v>
      </c>
      <c r="Z32" s="220" t="s">
        <v>101</v>
      </c>
      <c r="AA32" s="152">
        <f t="shared" si="15"/>
        <v>0.6</v>
      </c>
      <c r="AB32" s="221" t="s">
        <v>101</v>
      </c>
      <c r="AC32" s="219" t="s">
        <v>215</v>
      </c>
      <c r="AD32" s="476" t="s">
        <v>932</v>
      </c>
      <c r="AE32" s="7" t="s">
        <v>572</v>
      </c>
      <c r="AF32" s="7" t="s">
        <v>894</v>
      </c>
      <c r="AG32" s="391" t="s">
        <v>897</v>
      </c>
      <c r="AH32" s="240"/>
      <c r="AI32" s="456"/>
      <c r="AJ32" s="409"/>
      <c r="AK32" s="155"/>
      <c r="AL32" s="240"/>
      <c r="AM32" s="155"/>
      <c r="AN32" s="394"/>
      <c r="AO32" s="394"/>
    </row>
    <row r="33" spans="1:41" ht="58.2" x14ac:dyDescent="0.25">
      <c r="A33" s="6">
        <v>20</v>
      </c>
      <c r="B33" s="227" t="s">
        <v>580</v>
      </c>
      <c r="C33" s="118" t="s">
        <v>272</v>
      </c>
      <c r="D33" s="477" t="s">
        <v>676</v>
      </c>
      <c r="E33" s="476" t="s">
        <v>939</v>
      </c>
      <c r="F33" s="476" t="s">
        <v>940</v>
      </c>
      <c r="G33" s="217" t="s">
        <v>559</v>
      </c>
      <c r="H33" s="7">
        <v>676</v>
      </c>
      <c r="I33" s="176" t="s">
        <v>94</v>
      </c>
      <c r="J33" s="152">
        <f t="shared" si="19"/>
        <v>0.4</v>
      </c>
      <c r="K33" s="220" t="s">
        <v>101</v>
      </c>
      <c r="L33" s="152">
        <f t="shared" si="2"/>
        <v>0.6</v>
      </c>
      <c r="M33" s="221" t="s">
        <v>101</v>
      </c>
      <c r="N33" s="6">
        <v>1</v>
      </c>
      <c r="O33" s="118" t="s">
        <v>677</v>
      </c>
      <c r="P33" s="6" t="s">
        <v>29</v>
      </c>
      <c r="Q33" s="6" t="s">
        <v>29</v>
      </c>
      <c r="R33" s="19" t="s">
        <v>15</v>
      </c>
      <c r="S33" s="19" t="s">
        <v>10</v>
      </c>
      <c r="T33" s="222">
        <v>0.4</v>
      </c>
      <c r="U33" s="19" t="s">
        <v>20</v>
      </c>
      <c r="V33" s="19" t="s">
        <v>23</v>
      </c>
      <c r="W33" s="19"/>
      <c r="X33" s="176" t="s">
        <v>94</v>
      </c>
      <c r="Y33" s="152">
        <v>0.24</v>
      </c>
      <c r="Z33" s="220" t="s">
        <v>101</v>
      </c>
      <c r="AA33" s="152">
        <f t="shared" si="15"/>
        <v>0.6</v>
      </c>
      <c r="AB33" s="221" t="s">
        <v>101</v>
      </c>
      <c r="AC33" s="219" t="s">
        <v>32</v>
      </c>
      <c r="AD33" s="476" t="s">
        <v>933</v>
      </c>
      <c r="AE33" s="7" t="s">
        <v>571</v>
      </c>
      <c r="AF33" s="7" t="s">
        <v>894</v>
      </c>
      <c r="AG33" s="391" t="s">
        <v>897</v>
      </c>
      <c r="AH33" s="155"/>
      <c r="AI33" s="456"/>
      <c r="AJ33" s="240"/>
      <c r="AK33" s="401"/>
      <c r="AL33" s="240"/>
      <c r="AM33" s="401"/>
      <c r="AN33" s="394"/>
      <c r="AO33" s="394"/>
    </row>
    <row r="34" spans="1:41" ht="119.25" customHeight="1" x14ac:dyDescent="0.25">
      <c r="A34" s="6">
        <v>21</v>
      </c>
      <c r="B34" s="227" t="s">
        <v>899</v>
      </c>
      <c r="C34" s="423" t="s">
        <v>278</v>
      </c>
      <c r="D34" s="477" t="s">
        <v>927</v>
      </c>
      <c r="E34" s="199" t="s">
        <v>938</v>
      </c>
      <c r="F34" s="155" t="s">
        <v>937</v>
      </c>
      <c r="G34" s="217" t="s">
        <v>81</v>
      </c>
      <c r="H34" s="7">
        <v>4</v>
      </c>
      <c r="I34" s="176" t="s">
        <v>193</v>
      </c>
      <c r="J34" s="152">
        <v>0.6</v>
      </c>
      <c r="K34" s="220" t="s">
        <v>101</v>
      </c>
      <c r="L34" s="152">
        <v>0.6</v>
      </c>
      <c r="M34" s="221" t="s">
        <v>101</v>
      </c>
      <c r="N34" s="6">
        <v>1</v>
      </c>
      <c r="O34" s="477" t="s">
        <v>930</v>
      </c>
      <c r="P34" s="6" t="s">
        <v>29</v>
      </c>
      <c r="Q34" s="6" t="s">
        <v>29</v>
      </c>
      <c r="R34" s="19" t="s">
        <v>15</v>
      </c>
      <c r="S34" s="19" t="s">
        <v>10</v>
      </c>
      <c r="T34" s="222">
        <v>0.4</v>
      </c>
      <c r="U34" s="19" t="s">
        <v>20</v>
      </c>
      <c r="V34" s="19" t="s">
        <v>23</v>
      </c>
      <c r="W34" s="19" t="s">
        <v>27</v>
      </c>
      <c r="X34" s="176" t="s">
        <v>94</v>
      </c>
      <c r="Y34" s="152">
        <v>0.36</v>
      </c>
      <c r="Z34" s="220" t="s">
        <v>101</v>
      </c>
      <c r="AA34" s="152">
        <v>0.6</v>
      </c>
      <c r="AB34" s="221" t="s">
        <v>101</v>
      </c>
      <c r="AC34" s="478" t="s">
        <v>32</v>
      </c>
      <c r="AD34" s="476" t="s">
        <v>934</v>
      </c>
      <c r="AE34" s="7" t="s">
        <v>678</v>
      </c>
      <c r="AF34" s="7" t="s">
        <v>894</v>
      </c>
      <c r="AG34" s="391" t="s">
        <v>897</v>
      </c>
      <c r="AH34" s="155"/>
      <c r="AI34" s="456"/>
      <c r="AJ34" s="418"/>
      <c r="AK34" s="401"/>
      <c r="AL34" s="401"/>
      <c r="AM34" s="401"/>
      <c r="AN34" s="394"/>
      <c r="AO34" s="394"/>
    </row>
    <row r="35" spans="1:41" ht="119.25" customHeight="1" x14ac:dyDescent="0.25">
      <c r="A35" s="6">
        <v>22</v>
      </c>
      <c r="B35" s="227" t="s">
        <v>943</v>
      </c>
      <c r="C35" s="423" t="s">
        <v>272</v>
      </c>
      <c r="D35" s="477" t="s">
        <v>928</v>
      </c>
      <c r="E35" s="199" t="s">
        <v>685</v>
      </c>
      <c r="F35" s="155" t="s">
        <v>936</v>
      </c>
      <c r="G35" s="217" t="s">
        <v>81</v>
      </c>
      <c r="H35" s="7">
        <v>40</v>
      </c>
      <c r="I35" s="176" t="s">
        <v>7</v>
      </c>
      <c r="J35" s="152">
        <f t="shared" ref="J35" si="20">IF(I35="MUY BAJA",20%,IF(I35="BAJA",40%,IF(I35="MEDIA",60%,IF(I35="ALTA",80%,IF(I35="MUY ALTA",100%,IF(I35="",""))))))</f>
        <v>0.8</v>
      </c>
      <c r="K35" s="220" t="s">
        <v>103</v>
      </c>
      <c r="L35" s="152">
        <f t="shared" ref="L35" si="21">IF(K35="LEVE",20%,IF(K35="MENOR",40%,IF(K35="MODERADO",60%,IF(K35="MAYOR",80%,IF(K35="CATASTRÓFICO",100%,IF(I35="",""))))))</f>
        <v>0.4</v>
      </c>
      <c r="M35" s="221" t="s">
        <v>101</v>
      </c>
      <c r="N35" s="6">
        <v>1</v>
      </c>
      <c r="O35" s="477" t="s">
        <v>931</v>
      </c>
      <c r="P35" s="67" t="s">
        <v>29</v>
      </c>
      <c r="Q35" s="6" t="s">
        <v>29</v>
      </c>
      <c r="R35" s="19" t="s">
        <v>15</v>
      </c>
      <c r="S35" s="19" t="s">
        <v>10</v>
      </c>
      <c r="T35" s="222">
        <v>0.4</v>
      </c>
      <c r="U35" s="19" t="s">
        <v>20</v>
      </c>
      <c r="V35" s="19" t="s">
        <v>23</v>
      </c>
      <c r="W35" s="19" t="s">
        <v>27</v>
      </c>
      <c r="X35" s="176" t="s">
        <v>193</v>
      </c>
      <c r="Y35" s="152">
        <v>0.48</v>
      </c>
      <c r="Z35" s="220" t="s">
        <v>103</v>
      </c>
      <c r="AA35" s="152">
        <v>0.4</v>
      </c>
      <c r="AB35" s="221" t="s">
        <v>101</v>
      </c>
      <c r="AC35" s="219" t="s">
        <v>215</v>
      </c>
      <c r="AD35" s="155" t="s">
        <v>935</v>
      </c>
      <c r="AE35" s="7" t="s">
        <v>646</v>
      </c>
      <c r="AF35" s="7" t="s">
        <v>894</v>
      </c>
      <c r="AG35" s="391" t="s">
        <v>897</v>
      </c>
      <c r="AH35" s="404"/>
      <c r="AI35" s="456"/>
      <c r="AJ35" s="400"/>
      <c r="AK35" s="401"/>
      <c r="AL35" s="401"/>
      <c r="AM35" s="401"/>
      <c r="AN35" s="394"/>
      <c r="AO35" s="394"/>
    </row>
    <row r="36" spans="1:41" ht="166.5" customHeight="1" x14ac:dyDescent="0.25">
      <c r="A36" s="6">
        <v>23</v>
      </c>
      <c r="B36" s="227" t="s">
        <v>1053</v>
      </c>
      <c r="C36" s="427" t="s">
        <v>145</v>
      </c>
      <c r="D36" s="427" t="s">
        <v>799</v>
      </c>
      <c r="E36" s="404" t="s">
        <v>798</v>
      </c>
      <c r="F36" s="404" t="s">
        <v>839</v>
      </c>
      <c r="G36" s="207" t="s">
        <v>81</v>
      </c>
      <c r="H36" s="7">
        <v>200</v>
      </c>
      <c r="I36" s="176" t="s">
        <v>7</v>
      </c>
      <c r="J36" s="152">
        <f t="shared" si="19"/>
        <v>0.8</v>
      </c>
      <c r="K36" s="220" t="s">
        <v>103</v>
      </c>
      <c r="L36" s="152">
        <f t="shared" si="2"/>
        <v>0.4</v>
      </c>
      <c r="M36" s="221" t="s">
        <v>101</v>
      </c>
      <c r="N36" s="6">
        <v>1</v>
      </c>
      <c r="O36" s="404" t="s">
        <v>820</v>
      </c>
      <c r="P36" s="67" t="s">
        <v>29</v>
      </c>
      <c r="Q36" s="6" t="s">
        <v>29</v>
      </c>
      <c r="R36" s="19" t="s">
        <v>15</v>
      </c>
      <c r="S36" s="19" t="s">
        <v>10</v>
      </c>
      <c r="T36" s="222">
        <v>0.4</v>
      </c>
      <c r="U36" s="19" t="s">
        <v>20</v>
      </c>
      <c r="V36" s="19" t="s">
        <v>23</v>
      </c>
      <c r="W36" s="19" t="s">
        <v>27</v>
      </c>
      <c r="X36" s="176" t="s">
        <v>193</v>
      </c>
      <c r="Y36" s="152">
        <v>0.48</v>
      </c>
      <c r="Z36" s="220" t="s">
        <v>103</v>
      </c>
      <c r="AA36" s="152">
        <v>0.4</v>
      </c>
      <c r="AB36" s="221" t="s">
        <v>101</v>
      </c>
      <c r="AC36" s="219" t="s">
        <v>32</v>
      </c>
      <c r="AD36" s="155" t="s">
        <v>645</v>
      </c>
      <c r="AE36" s="7" t="s">
        <v>646</v>
      </c>
      <c r="AF36" s="7" t="s">
        <v>894</v>
      </c>
      <c r="AG36" s="391" t="s">
        <v>897</v>
      </c>
      <c r="AH36" s="404"/>
      <c r="AI36" s="456"/>
      <c r="AJ36" s="400"/>
      <c r="AK36" s="401"/>
      <c r="AL36" s="401"/>
      <c r="AM36" s="401"/>
      <c r="AN36" s="394"/>
      <c r="AO36" s="394"/>
    </row>
    <row r="37" spans="1:41" ht="183.75" customHeight="1" x14ac:dyDescent="0.25">
      <c r="A37" s="6">
        <v>24</v>
      </c>
      <c r="B37" s="6" t="s">
        <v>304</v>
      </c>
      <c r="C37" s="155" t="s">
        <v>853</v>
      </c>
      <c r="D37" s="118" t="s">
        <v>852</v>
      </c>
      <c r="E37" s="155" t="s">
        <v>870</v>
      </c>
      <c r="F37" s="155" t="s">
        <v>869</v>
      </c>
      <c r="G37" s="217" t="s">
        <v>565</v>
      </c>
      <c r="H37" s="7">
        <v>64</v>
      </c>
      <c r="I37" s="176" t="s">
        <v>193</v>
      </c>
      <c r="J37" s="152">
        <f t="shared" si="19"/>
        <v>0.6</v>
      </c>
      <c r="K37" s="220" t="s">
        <v>101</v>
      </c>
      <c r="L37" s="152">
        <f t="shared" si="2"/>
        <v>0.6</v>
      </c>
      <c r="M37" s="221" t="s">
        <v>101</v>
      </c>
      <c r="N37" s="6">
        <v>1</v>
      </c>
      <c r="O37" s="118" t="s">
        <v>871</v>
      </c>
      <c r="P37" s="151" t="s">
        <v>29</v>
      </c>
      <c r="Q37" s="151" t="s">
        <v>29</v>
      </c>
      <c r="R37" s="19" t="s">
        <v>15</v>
      </c>
      <c r="S37" s="19" t="s">
        <v>10</v>
      </c>
      <c r="T37" s="152">
        <v>0.4</v>
      </c>
      <c r="U37" s="19" t="s">
        <v>20</v>
      </c>
      <c r="V37" s="19" t="s">
        <v>23</v>
      </c>
      <c r="W37" s="19" t="s">
        <v>27</v>
      </c>
      <c r="X37" s="176" t="s">
        <v>94</v>
      </c>
      <c r="Y37" s="152">
        <v>0.24</v>
      </c>
      <c r="Z37" s="220" t="s">
        <v>101</v>
      </c>
      <c r="AA37" s="152">
        <v>0.6</v>
      </c>
      <c r="AB37" s="221" t="s">
        <v>101</v>
      </c>
      <c r="AC37" s="219" t="s">
        <v>32</v>
      </c>
      <c r="AD37" s="155" t="s">
        <v>556</v>
      </c>
      <c r="AE37" s="7" t="s">
        <v>273</v>
      </c>
      <c r="AF37" s="7" t="s">
        <v>894</v>
      </c>
      <c r="AG37" s="391" t="s">
        <v>897</v>
      </c>
      <c r="AH37" s="398"/>
      <c r="AI37" s="456"/>
      <c r="AJ37" s="240"/>
      <c r="AK37" s="398"/>
      <c r="AL37" s="240"/>
      <c r="AM37" s="398"/>
      <c r="AN37" s="394"/>
      <c r="AO37" s="394"/>
    </row>
    <row r="38" spans="1:41" ht="127.5" customHeight="1" x14ac:dyDescent="0.25">
      <c r="A38" s="6">
        <v>25</v>
      </c>
      <c r="B38" s="6" t="s">
        <v>305</v>
      </c>
      <c r="C38" s="466" t="s">
        <v>855</v>
      </c>
      <c r="D38" s="467" t="s">
        <v>854</v>
      </c>
      <c r="E38" s="466" t="s">
        <v>856</v>
      </c>
      <c r="F38" s="466" t="s">
        <v>857</v>
      </c>
      <c r="G38" s="217" t="s">
        <v>87</v>
      </c>
      <c r="H38" s="7">
        <v>15</v>
      </c>
      <c r="I38" s="223" t="s">
        <v>94</v>
      </c>
      <c r="J38" s="421">
        <f t="shared" si="19"/>
        <v>0.4</v>
      </c>
      <c r="K38" s="220" t="s">
        <v>8</v>
      </c>
      <c r="L38" s="152">
        <f t="shared" si="2"/>
        <v>0.8</v>
      </c>
      <c r="M38" s="221" t="s">
        <v>100</v>
      </c>
      <c r="N38" s="6">
        <v>2</v>
      </c>
      <c r="O38" s="155" t="s">
        <v>1017</v>
      </c>
      <c r="P38" s="6" t="s">
        <v>29</v>
      </c>
      <c r="Q38" s="6" t="s">
        <v>29</v>
      </c>
      <c r="R38" s="19" t="s">
        <v>15</v>
      </c>
      <c r="S38" s="19" t="s">
        <v>10</v>
      </c>
      <c r="T38" s="222">
        <v>0.4</v>
      </c>
      <c r="U38" s="19" t="s">
        <v>20</v>
      </c>
      <c r="V38" s="19" t="s">
        <v>23</v>
      </c>
      <c r="W38" s="19" t="s">
        <v>27</v>
      </c>
      <c r="X38" s="176" t="s">
        <v>93</v>
      </c>
      <c r="Y38" s="152">
        <v>0.08</v>
      </c>
      <c r="Z38" s="220" t="s">
        <v>8</v>
      </c>
      <c r="AA38" s="152">
        <v>0.8</v>
      </c>
      <c r="AB38" s="221" t="s">
        <v>100</v>
      </c>
      <c r="AC38" s="219" t="s">
        <v>32</v>
      </c>
      <c r="AD38" s="155" t="s">
        <v>858</v>
      </c>
      <c r="AE38" s="7" t="s">
        <v>273</v>
      </c>
      <c r="AF38" s="7" t="s">
        <v>894</v>
      </c>
      <c r="AG38" s="391" t="s">
        <v>897</v>
      </c>
      <c r="AH38" s="402"/>
      <c r="AI38" s="456"/>
      <c r="AJ38" s="240"/>
      <c r="AK38" s="402"/>
      <c r="AL38" s="240"/>
      <c r="AM38" s="402"/>
      <c r="AN38" s="394"/>
      <c r="AO38" s="394"/>
    </row>
    <row r="39" spans="1:41" ht="144" customHeight="1" x14ac:dyDescent="0.25">
      <c r="A39" s="6">
        <v>26</v>
      </c>
      <c r="B39" s="6" t="s">
        <v>306</v>
      </c>
      <c r="C39" s="118" t="s">
        <v>368</v>
      </c>
      <c r="D39" s="118" t="s">
        <v>859</v>
      </c>
      <c r="E39" s="155" t="s">
        <v>693</v>
      </c>
      <c r="F39" s="155" t="s">
        <v>860</v>
      </c>
      <c r="G39" s="217" t="s">
        <v>565</v>
      </c>
      <c r="H39" s="7">
        <v>50</v>
      </c>
      <c r="I39" s="223" t="s">
        <v>193</v>
      </c>
      <c r="J39" s="152">
        <f t="shared" si="19"/>
        <v>0.6</v>
      </c>
      <c r="K39" s="220" t="s">
        <v>103</v>
      </c>
      <c r="L39" s="152">
        <f t="shared" si="2"/>
        <v>0.4</v>
      </c>
      <c r="M39" s="221" t="s">
        <v>101</v>
      </c>
      <c r="N39" s="6">
        <v>3</v>
      </c>
      <c r="O39" s="118" t="s">
        <v>861</v>
      </c>
      <c r="P39" s="6" t="s">
        <v>29</v>
      </c>
      <c r="Q39" s="6" t="s">
        <v>29</v>
      </c>
      <c r="R39" s="19" t="s">
        <v>15</v>
      </c>
      <c r="S39" s="19" t="s">
        <v>10</v>
      </c>
      <c r="T39" s="222">
        <v>0.4</v>
      </c>
      <c r="U39" s="19" t="s">
        <v>20</v>
      </c>
      <c r="V39" s="19" t="s">
        <v>23</v>
      </c>
      <c r="W39" s="19" t="s">
        <v>27</v>
      </c>
      <c r="X39" s="176" t="s">
        <v>94</v>
      </c>
      <c r="Y39" s="161">
        <v>0.36</v>
      </c>
      <c r="Z39" s="220" t="s">
        <v>103</v>
      </c>
      <c r="AA39" s="152">
        <v>0.4</v>
      </c>
      <c r="AB39" s="221" t="s">
        <v>101</v>
      </c>
      <c r="AC39" s="219" t="s">
        <v>32</v>
      </c>
      <c r="AD39" s="155" t="s">
        <v>862</v>
      </c>
      <c r="AE39" s="7" t="s">
        <v>863</v>
      </c>
      <c r="AF39" s="7" t="s">
        <v>894</v>
      </c>
      <c r="AG39" s="391" t="s">
        <v>897</v>
      </c>
      <c r="AH39" s="398"/>
      <c r="AI39" s="456"/>
      <c r="AJ39" s="240"/>
      <c r="AK39" s="402"/>
      <c r="AL39" s="240"/>
      <c r="AM39" s="398"/>
      <c r="AN39" s="394"/>
      <c r="AO39" s="394"/>
    </row>
    <row r="40" spans="1:41" ht="150.75" customHeight="1" x14ac:dyDescent="0.25">
      <c r="A40" s="6">
        <v>27</v>
      </c>
      <c r="B40" s="6" t="s">
        <v>307</v>
      </c>
      <c r="C40" s="118" t="s">
        <v>683</v>
      </c>
      <c r="D40" s="118" t="s">
        <v>274</v>
      </c>
      <c r="E40" s="174" t="s">
        <v>864</v>
      </c>
      <c r="F40" s="155" t="s">
        <v>865</v>
      </c>
      <c r="G40" s="217" t="s">
        <v>81</v>
      </c>
      <c r="H40" s="7">
        <v>300</v>
      </c>
      <c r="I40" s="358" t="s">
        <v>7</v>
      </c>
      <c r="J40" s="152">
        <f t="shared" si="19"/>
        <v>0.8</v>
      </c>
      <c r="K40" s="220" t="s">
        <v>103</v>
      </c>
      <c r="L40" s="152">
        <f t="shared" si="2"/>
        <v>0.4</v>
      </c>
      <c r="M40" s="221" t="s">
        <v>101</v>
      </c>
      <c r="N40" s="7">
        <v>4</v>
      </c>
      <c r="O40" s="118" t="s">
        <v>1045</v>
      </c>
      <c r="P40" s="7" t="s">
        <v>29</v>
      </c>
      <c r="Q40" s="7" t="s">
        <v>29</v>
      </c>
      <c r="R40" s="19" t="s">
        <v>15</v>
      </c>
      <c r="S40" s="19" t="s">
        <v>10</v>
      </c>
      <c r="T40" s="222">
        <v>0.4</v>
      </c>
      <c r="U40" s="19" t="s">
        <v>20</v>
      </c>
      <c r="V40" s="19" t="s">
        <v>23</v>
      </c>
      <c r="W40" s="19" t="s">
        <v>27</v>
      </c>
      <c r="X40" s="176" t="s">
        <v>193</v>
      </c>
      <c r="Y40" s="152">
        <v>0.48</v>
      </c>
      <c r="Z40" s="220" t="s">
        <v>103</v>
      </c>
      <c r="AA40" s="152">
        <v>0.4</v>
      </c>
      <c r="AB40" s="221" t="s">
        <v>101</v>
      </c>
      <c r="AC40" s="219" t="s">
        <v>32</v>
      </c>
      <c r="AD40" s="155" t="s">
        <v>866</v>
      </c>
      <c r="AE40" s="7" t="s">
        <v>867</v>
      </c>
      <c r="AF40" s="7" t="s">
        <v>894</v>
      </c>
      <c r="AG40" s="391" t="s">
        <v>897</v>
      </c>
      <c r="AH40" s="398"/>
      <c r="AI40" s="456"/>
      <c r="AJ40" s="240"/>
      <c r="AK40" s="402"/>
      <c r="AL40" s="240"/>
      <c r="AM40" s="402"/>
      <c r="AN40" s="394"/>
      <c r="AO40" s="394"/>
    </row>
    <row r="41" spans="1:41" ht="150.75" customHeight="1" x14ac:dyDescent="0.25">
      <c r="A41" s="6">
        <v>28</v>
      </c>
      <c r="B41" s="6" t="s">
        <v>308</v>
      </c>
      <c r="C41" s="155" t="s">
        <v>855</v>
      </c>
      <c r="D41" s="412" t="s">
        <v>275</v>
      </c>
      <c r="E41" s="155" t="s">
        <v>694</v>
      </c>
      <c r="F41" s="155" t="s">
        <v>868</v>
      </c>
      <c r="G41" s="207" t="s">
        <v>81</v>
      </c>
      <c r="H41" s="7">
        <v>700</v>
      </c>
      <c r="I41" s="358" t="s">
        <v>7</v>
      </c>
      <c r="J41" s="152">
        <f t="shared" ref="J41" si="22">IF(I41="MUY BAJA",20%,IF(I41="BAJA",40%,IF(I41="MEDIA",60%,IF(I41="ALTA",80%,IF(I41="MUY ALTA",100%,IF(I41="",""))))))</f>
        <v>0.8</v>
      </c>
      <c r="K41" s="468" t="s">
        <v>103</v>
      </c>
      <c r="L41" s="152">
        <f t="shared" ref="L41" si="23">IF(K41="LEVE",20%,IF(K41="MENOR",40%,IF(K41="MODERADO",60%,IF(K41="MAYOR",80%,IF(K41="CATASTRÓFICO",100%,IF(I41="",""))))))</f>
        <v>0.4</v>
      </c>
      <c r="M41" s="221" t="s">
        <v>101</v>
      </c>
      <c r="N41" s="7">
        <v>4</v>
      </c>
      <c r="O41" s="155" t="s">
        <v>557</v>
      </c>
      <c r="P41" s="7" t="s">
        <v>29</v>
      </c>
      <c r="Q41" s="7" t="s">
        <v>29</v>
      </c>
      <c r="R41" s="19" t="s">
        <v>15</v>
      </c>
      <c r="S41" s="19" t="s">
        <v>10</v>
      </c>
      <c r="T41" s="159">
        <v>0.4</v>
      </c>
      <c r="U41" s="19" t="s">
        <v>20</v>
      </c>
      <c r="V41" s="19" t="s">
        <v>23</v>
      </c>
      <c r="W41" s="19" t="s">
        <v>27</v>
      </c>
      <c r="X41" s="176" t="s">
        <v>193</v>
      </c>
      <c r="Y41" s="152">
        <v>0.48</v>
      </c>
      <c r="Z41" s="220" t="s">
        <v>103</v>
      </c>
      <c r="AA41" s="152">
        <v>0.4</v>
      </c>
      <c r="AB41" s="221" t="s">
        <v>101</v>
      </c>
      <c r="AC41" s="219" t="s">
        <v>32</v>
      </c>
      <c r="AD41" s="155" t="s">
        <v>557</v>
      </c>
      <c r="AE41" s="155" t="s">
        <v>276</v>
      </c>
      <c r="AF41" s="7" t="s">
        <v>894</v>
      </c>
      <c r="AG41" s="391" t="s">
        <v>897</v>
      </c>
      <c r="AH41" s="398"/>
      <c r="AI41" s="456"/>
      <c r="AJ41" s="240"/>
      <c r="AK41" s="402"/>
      <c r="AL41" s="240"/>
      <c r="AM41" s="402"/>
      <c r="AN41" s="394"/>
      <c r="AO41" s="394"/>
    </row>
    <row r="42" spans="1:41" ht="85.95" customHeight="1" x14ac:dyDescent="0.25">
      <c r="A42" s="6">
        <v>29</v>
      </c>
      <c r="B42" s="6" t="s">
        <v>309</v>
      </c>
      <c r="C42" s="475" t="s">
        <v>271</v>
      </c>
      <c r="D42" s="475" t="s">
        <v>1018</v>
      </c>
      <c r="E42" s="475" t="s">
        <v>1019</v>
      </c>
      <c r="F42" s="475" t="s">
        <v>1020</v>
      </c>
      <c r="G42" s="217" t="s">
        <v>81</v>
      </c>
      <c r="H42" s="7">
        <v>1500</v>
      </c>
      <c r="I42" s="354" t="s">
        <v>7</v>
      </c>
      <c r="J42" s="152">
        <f t="shared" ref="J42:J56" si="24">IF(I42="MUY BAJA",20%,IF(I42="BAJA",40%,IF(I42="MEDIA",60%,IF(I42="ALTA",80%,IF(I42="MUY ALTA",100%,IF(I42="",""))))))</f>
        <v>0.8</v>
      </c>
      <c r="K42" s="220" t="s">
        <v>165</v>
      </c>
      <c r="L42" s="152">
        <f t="shared" si="2"/>
        <v>0.2</v>
      </c>
      <c r="M42" s="221" t="s">
        <v>102</v>
      </c>
      <c r="N42" s="6">
        <v>2</v>
      </c>
      <c r="O42" s="16" t="s">
        <v>1024</v>
      </c>
      <c r="P42" s="6" t="s">
        <v>29</v>
      </c>
      <c r="Q42" s="6" t="s">
        <v>29</v>
      </c>
      <c r="R42" s="19" t="s">
        <v>17</v>
      </c>
      <c r="S42" s="19" t="s">
        <v>10</v>
      </c>
      <c r="T42" s="152">
        <v>0.4</v>
      </c>
      <c r="U42" s="19" t="s">
        <v>20</v>
      </c>
      <c r="V42" s="19" t="s">
        <v>23</v>
      </c>
      <c r="W42" s="19" t="s">
        <v>27</v>
      </c>
      <c r="X42" s="176" t="s">
        <v>193</v>
      </c>
      <c r="Y42" s="225">
        <v>0.48</v>
      </c>
      <c r="Z42" s="220" t="s">
        <v>103</v>
      </c>
      <c r="AA42" s="152">
        <f t="shared" si="15"/>
        <v>0.4</v>
      </c>
      <c r="AB42" s="221" t="s">
        <v>101</v>
      </c>
      <c r="AC42" s="219" t="s">
        <v>32</v>
      </c>
      <c r="AD42" s="118" t="s">
        <v>882</v>
      </c>
      <c r="AE42" s="7" t="s">
        <v>446</v>
      </c>
      <c r="AF42" s="7" t="s">
        <v>894</v>
      </c>
      <c r="AG42" s="391" t="s">
        <v>897</v>
      </c>
      <c r="AH42" s="398"/>
      <c r="AI42" s="398"/>
      <c r="AJ42" s="403"/>
      <c r="AK42" s="398"/>
      <c r="AL42" s="403"/>
      <c r="AM42" s="398"/>
      <c r="AN42" s="394"/>
      <c r="AO42" s="394"/>
    </row>
    <row r="43" spans="1:41" ht="138" x14ac:dyDescent="0.25">
      <c r="A43" s="6">
        <v>30</v>
      </c>
      <c r="B43" s="6" t="s">
        <v>310</v>
      </c>
      <c r="C43" s="16" t="s">
        <v>277</v>
      </c>
      <c r="D43" s="16" t="s">
        <v>1021</v>
      </c>
      <c r="E43" s="16" t="s">
        <v>1022</v>
      </c>
      <c r="F43" s="16" t="s">
        <v>1023</v>
      </c>
      <c r="G43" s="217" t="s">
        <v>81</v>
      </c>
      <c r="H43" s="7">
        <v>2000</v>
      </c>
      <c r="I43" s="354" t="s">
        <v>7</v>
      </c>
      <c r="J43" s="152">
        <f t="shared" ref="J43" si="25">IF(I43="MUY BAJA",20%,IF(I43="BAJA",40%,IF(I43="MEDIA",60%,IF(I43="ALTA",80%,IF(I43="MUY ALTA",100%,IF(I43="",""))))))</f>
        <v>0.8</v>
      </c>
      <c r="K43" s="220" t="s">
        <v>165</v>
      </c>
      <c r="L43" s="152">
        <f t="shared" ref="L43" si="26">IF(K43="LEVE",20%,IF(K43="MENOR",40%,IF(K43="MODERADO",60%,IF(K43="MAYOR",80%,IF(K43="CATASTRÓFICO",100%,IF(I43="",""))))))</f>
        <v>0.2</v>
      </c>
      <c r="M43" s="221" t="s">
        <v>102</v>
      </c>
      <c r="N43" s="6">
        <v>2</v>
      </c>
      <c r="O43" s="117" t="s">
        <v>1025</v>
      </c>
      <c r="P43" s="6" t="s">
        <v>29</v>
      </c>
      <c r="Q43" s="6" t="s">
        <v>29</v>
      </c>
      <c r="R43" s="19" t="s">
        <v>17</v>
      </c>
      <c r="S43" s="19" t="s">
        <v>10</v>
      </c>
      <c r="T43" s="152">
        <v>0.4</v>
      </c>
      <c r="U43" s="19" t="s">
        <v>20</v>
      </c>
      <c r="V43" s="19" t="s">
        <v>23</v>
      </c>
      <c r="W43" s="19" t="s">
        <v>27</v>
      </c>
      <c r="X43" s="176" t="s">
        <v>193</v>
      </c>
      <c r="Y43" s="225">
        <v>0.48</v>
      </c>
      <c r="Z43" s="220" t="s">
        <v>103</v>
      </c>
      <c r="AA43" s="152">
        <f t="shared" ref="AA43" si="27">IF(Z43="LEVE",20%,IF(Z43="MENOR",40%,IF(Z43="MODERADO",60%,IF(Z43="MAYOR",80%,IF(Z43="CATASTRÓFICO",100%,IF(Z43="",""))))))</f>
        <v>0.4</v>
      </c>
      <c r="AB43" s="221" t="s">
        <v>101</v>
      </c>
      <c r="AC43" s="219" t="s">
        <v>32</v>
      </c>
      <c r="AD43" s="118" t="s">
        <v>889</v>
      </c>
      <c r="AE43" s="7" t="s">
        <v>890</v>
      </c>
      <c r="AF43" s="7" t="s">
        <v>894</v>
      </c>
      <c r="AG43" s="391" t="s">
        <v>897</v>
      </c>
      <c r="AH43" s="493"/>
      <c r="AI43" s="398"/>
      <c r="AJ43" s="403"/>
      <c r="AK43" s="398"/>
      <c r="AL43" s="403"/>
      <c r="AM43" s="398"/>
      <c r="AN43" s="394"/>
      <c r="AO43" s="394"/>
    </row>
    <row r="44" spans="1:41" ht="82.8" x14ac:dyDescent="0.25">
      <c r="A44" s="6">
        <v>31</v>
      </c>
      <c r="B44" s="6" t="s">
        <v>293</v>
      </c>
      <c r="C44" s="238" t="s">
        <v>282</v>
      </c>
      <c r="D44" s="118" t="s">
        <v>283</v>
      </c>
      <c r="E44" s="426" t="s">
        <v>695</v>
      </c>
      <c r="F44" s="240" t="s">
        <v>696</v>
      </c>
      <c r="G44" s="217" t="s">
        <v>81</v>
      </c>
      <c r="H44" s="7">
        <f>(3*12)+2+5+12</f>
        <v>55</v>
      </c>
      <c r="I44" s="176" t="s">
        <v>193</v>
      </c>
      <c r="J44" s="152">
        <f t="shared" si="24"/>
        <v>0.6</v>
      </c>
      <c r="K44" s="220" t="s">
        <v>103</v>
      </c>
      <c r="L44" s="152">
        <v>0.4</v>
      </c>
      <c r="M44" s="221" t="s">
        <v>101</v>
      </c>
      <c r="N44" s="6">
        <v>1</v>
      </c>
      <c r="O44" s="240" t="s">
        <v>821</v>
      </c>
      <c r="P44" s="67" t="s">
        <v>29</v>
      </c>
      <c r="Q44" s="6" t="s">
        <v>29</v>
      </c>
      <c r="R44" s="19" t="s">
        <v>15</v>
      </c>
      <c r="S44" s="19" t="s">
        <v>10</v>
      </c>
      <c r="T44" s="222">
        <v>0.4</v>
      </c>
      <c r="U44" s="19" t="s">
        <v>20</v>
      </c>
      <c r="V44" s="19" t="s">
        <v>23</v>
      </c>
      <c r="W44" s="19" t="s">
        <v>27</v>
      </c>
      <c r="X44" s="176" t="s">
        <v>94</v>
      </c>
      <c r="Y44" s="152">
        <v>0.36</v>
      </c>
      <c r="Z44" s="220" t="s">
        <v>165</v>
      </c>
      <c r="AA44" s="152">
        <f t="shared" si="15"/>
        <v>0.2</v>
      </c>
      <c r="AB44" s="221" t="s">
        <v>102</v>
      </c>
      <c r="AC44" s="219" t="s">
        <v>32</v>
      </c>
      <c r="AD44" s="155" t="s">
        <v>347</v>
      </c>
      <c r="AE44" s="7" t="s">
        <v>284</v>
      </c>
      <c r="AF44" s="7" t="s">
        <v>894</v>
      </c>
      <c r="AG44" s="391" t="s">
        <v>897</v>
      </c>
      <c r="AH44" s="16"/>
      <c r="AI44" s="491"/>
      <c r="AJ44" s="155"/>
      <c r="AK44" s="398"/>
      <c r="AL44" s="400"/>
      <c r="AM44" s="400"/>
      <c r="AN44" s="394"/>
      <c r="AO44" s="394"/>
    </row>
    <row r="45" spans="1:41" ht="87.75" customHeight="1" x14ac:dyDescent="0.25">
      <c r="A45" s="6">
        <v>32</v>
      </c>
      <c r="B45" s="6" t="s">
        <v>294</v>
      </c>
      <c r="C45" s="118" t="s">
        <v>346</v>
      </c>
      <c r="D45" s="118" t="s">
        <v>285</v>
      </c>
      <c r="E45" s="155" t="s">
        <v>697</v>
      </c>
      <c r="F45" s="155" t="s">
        <v>698</v>
      </c>
      <c r="G45" s="217" t="s">
        <v>559</v>
      </c>
      <c r="H45" s="7">
        <v>15</v>
      </c>
      <c r="I45" s="176" t="s">
        <v>94</v>
      </c>
      <c r="J45" s="152">
        <f t="shared" si="24"/>
        <v>0.4</v>
      </c>
      <c r="K45" s="220" t="s">
        <v>103</v>
      </c>
      <c r="L45" s="152">
        <v>0.4</v>
      </c>
      <c r="M45" s="221" t="s">
        <v>101</v>
      </c>
      <c r="N45" s="6">
        <v>2</v>
      </c>
      <c r="O45" s="118" t="s">
        <v>286</v>
      </c>
      <c r="P45" s="6" t="s">
        <v>29</v>
      </c>
      <c r="Q45" s="6" t="s">
        <v>29</v>
      </c>
      <c r="R45" s="19" t="s">
        <v>15</v>
      </c>
      <c r="S45" s="19" t="s">
        <v>10</v>
      </c>
      <c r="T45" s="222">
        <v>0.4</v>
      </c>
      <c r="U45" s="19" t="s">
        <v>20</v>
      </c>
      <c r="V45" s="19" t="s">
        <v>23</v>
      </c>
      <c r="W45" s="19" t="s">
        <v>26</v>
      </c>
      <c r="X45" s="176" t="s">
        <v>94</v>
      </c>
      <c r="Y45" s="152">
        <v>0.24</v>
      </c>
      <c r="Z45" s="220" t="s">
        <v>103</v>
      </c>
      <c r="AA45" s="152">
        <v>0.4</v>
      </c>
      <c r="AB45" s="221" t="s">
        <v>101</v>
      </c>
      <c r="AC45" s="219" t="s">
        <v>32</v>
      </c>
      <c r="AD45" s="155" t="s">
        <v>287</v>
      </c>
      <c r="AE45" s="7" t="s">
        <v>284</v>
      </c>
      <c r="AF45" s="7" t="s">
        <v>894</v>
      </c>
      <c r="AG45" s="391" t="s">
        <v>897</v>
      </c>
      <c r="AH45" s="16"/>
      <c r="AI45" s="491"/>
      <c r="AJ45" s="155"/>
      <c r="AK45" s="398"/>
      <c r="AL45" s="400"/>
      <c r="AM45" s="398"/>
      <c r="AN45" s="394"/>
      <c r="AO45" s="394"/>
    </row>
    <row r="46" spans="1:41" ht="87.75" customHeight="1" x14ac:dyDescent="0.25">
      <c r="A46" s="6">
        <v>33</v>
      </c>
      <c r="B46" s="6" t="s">
        <v>295</v>
      </c>
      <c r="C46" s="118" t="s">
        <v>344</v>
      </c>
      <c r="D46" s="118" t="s">
        <v>288</v>
      </c>
      <c r="E46" s="155" t="s">
        <v>699</v>
      </c>
      <c r="F46" s="155" t="s">
        <v>700</v>
      </c>
      <c r="G46" s="217" t="s">
        <v>81</v>
      </c>
      <c r="H46" s="7">
        <f>2+1+12+1</f>
        <v>16</v>
      </c>
      <c r="I46" s="176" t="s">
        <v>94</v>
      </c>
      <c r="J46" s="152">
        <f t="shared" si="24"/>
        <v>0.4</v>
      </c>
      <c r="K46" s="220" t="s">
        <v>103</v>
      </c>
      <c r="L46" s="152">
        <v>0.4</v>
      </c>
      <c r="M46" s="221" t="s">
        <v>102</v>
      </c>
      <c r="N46" s="6">
        <v>3</v>
      </c>
      <c r="O46" s="118" t="s">
        <v>661</v>
      </c>
      <c r="P46" s="6" t="s">
        <v>29</v>
      </c>
      <c r="Q46" s="6" t="s">
        <v>29</v>
      </c>
      <c r="R46" s="19" t="s">
        <v>15</v>
      </c>
      <c r="S46" s="19" t="s">
        <v>10</v>
      </c>
      <c r="T46" s="222">
        <v>0.3</v>
      </c>
      <c r="U46" s="19" t="s">
        <v>20</v>
      </c>
      <c r="V46" s="19" t="s">
        <v>23</v>
      </c>
      <c r="W46" s="19" t="s">
        <v>26</v>
      </c>
      <c r="X46" s="176" t="s">
        <v>94</v>
      </c>
      <c r="Y46" s="159">
        <v>0.36</v>
      </c>
      <c r="Z46" s="220" t="s">
        <v>103</v>
      </c>
      <c r="AA46" s="152">
        <f t="shared" si="15"/>
        <v>0.4</v>
      </c>
      <c r="AB46" s="221" t="s">
        <v>101</v>
      </c>
      <c r="AC46" s="219" t="s">
        <v>32</v>
      </c>
      <c r="AD46" s="155" t="s">
        <v>289</v>
      </c>
      <c r="AE46" s="7" t="s">
        <v>290</v>
      </c>
      <c r="AF46" s="7" t="s">
        <v>894</v>
      </c>
      <c r="AG46" s="391" t="s">
        <v>897</v>
      </c>
      <c r="AH46" s="460"/>
      <c r="AI46" s="491"/>
      <c r="AJ46" s="155"/>
      <c r="AK46" s="398"/>
      <c r="AL46" s="400"/>
      <c r="AM46" s="400"/>
      <c r="AN46" s="394"/>
      <c r="AO46" s="394"/>
    </row>
    <row r="47" spans="1:41" ht="167.25" customHeight="1" x14ac:dyDescent="0.25">
      <c r="A47" s="6">
        <v>34</v>
      </c>
      <c r="B47" s="6" t="s">
        <v>296</v>
      </c>
      <c r="C47" s="118" t="s">
        <v>346</v>
      </c>
      <c r="D47" s="118" t="s">
        <v>291</v>
      </c>
      <c r="E47" s="155" t="s">
        <v>701</v>
      </c>
      <c r="F47" s="155" t="s">
        <v>702</v>
      </c>
      <c r="G47" s="217" t="s">
        <v>559</v>
      </c>
      <c r="H47" s="114">
        <f>(365-52)*5</f>
        <v>1565</v>
      </c>
      <c r="I47" s="176" t="s">
        <v>7</v>
      </c>
      <c r="J47" s="152">
        <f t="shared" si="24"/>
        <v>0.8</v>
      </c>
      <c r="K47" s="220" t="s">
        <v>8</v>
      </c>
      <c r="L47" s="152">
        <v>0.8</v>
      </c>
      <c r="M47" s="221" t="s">
        <v>100</v>
      </c>
      <c r="N47" s="7">
        <v>4</v>
      </c>
      <c r="O47" s="118" t="s">
        <v>292</v>
      </c>
      <c r="P47" s="232" t="s">
        <v>29</v>
      </c>
      <c r="Q47" s="7" t="s">
        <v>29</v>
      </c>
      <c r="R47" s="19" t="s">
        <v>15</v>
      </c>
      <c r="S47" s="19" t="s">
        <v>10</v>
      </c>
      <c r="T47" s="222">
        <v>0.3</v>
      </c>
      <c r="U47" s="19" t="s">
        <v>20</v>
      </c>
      <c r="V47" s="19" t="s">
        <v>23</v>
      </c>
      <c r="W47" s="19" t="s">
        <v>27</v>
      </c>
      <c r="X47" s="176" t="s">
        <v>94</v>
      </c>
      <c r="Y47" s="152">
        <v>0.36</v>
      </c>
      <c r="Z47" s="220" t="s">
        <v>8</v>
      </c>
      <c r="AA47" s="152">
        <f t="shared" si="15"/>
        <v>0.8</v>
      </c>
      <c r="AB47" s="221" t="s">
        <v>100</v>
      </c>
      <c r="AC47" s="219" t="s">
        <v>32</v>
      </c>
      <c r="AD47" s="155" t="s">
        <v>348</v>
      </c>
      <c r="AE47" s="7" t="s">
        <v>785</v>
      </c>
      <c r="AF47" s="7" t="s">
        <v>894</v>
      </c>
      <c r="AG47" s="391" t="s">
        <v>897</v>
      </c>
      <c r="AH47" s="16"/>
      <c r="AI47" s="491"/>
      <c r="AJ47" s="155"/>
      <c r="AK47" s="398"/>
      <c r="AL47" s="400"/>
      <c r="AM47" s="400"/>
      <c r="AN47" s="394"/>
      <c r="AO47" s="394"/>
    </row>
    <row r="48" spans="1:41" ht="138" customHeight="1" x14ac:dyDescent="0.25">
      <c r="A48" s="6">
        <v>35</v>
      </c>
      <c r="B48" s="6" t="s">
        <v>658</v>
      </c>
      <c r="C48" s="118" t="s">
        <v>659</v>
      </c>
      <c r="D48" s="118" t="s">
        <v>660</v>
      </c>
      <c r="E48" s="155" t="s">
        <v>743</v>
      </c>
      <c r="F48" s="155" t="s">
        <v>703</v>
      </c>
      <c r="G48" s="217" t="s">
        <v>605</v>
      </c>
      <c r="H48" s="114">
        <v>1</v>
      </c>
      <c r="I48" s="176" t="s">
        <v>93</v>
      </c>
      <c r="J48" s="152">
        <f t="shared" si="24"/>
        <v>0.2</v>
      </c>
      <c r="K48" s="220" t="s">
        <v>104</v>
      </c>
      <c r="L48" s="152">
        <v>1</v>
      </c>
      <c r="M48" s="221" t="s">
        <v>99</v>
      </c>
      <c r="N48" s="6">
        <v>1</v>
      </c>
      <c r="O48" s="118" t="s">
        <v>662</v>
      </c>
      <c r="P48" s="67" t="s">
        <v>29</v>
      </c>
      <c r="Q48" s="6" t="s">
        <v>29</v>
      </c>
      <c r="R48" s="19" t="s">
        <v>15</v>
      </c>
      <c r="S48" s="19" t="s">
        <v>10</v>
      </c>
      <c r="T48" s="222">
        <v>0.4</v>
      </c>
      <c r="U48" s="19" t="s">
        <v>21</v>
      </c>
      <c r="V48" s="19" t="s">
        <v>24</v>
      </c>
      <c r="W48" s="19" t="s">
        <v>27</v>
      </c>
      <c r="X48" s="176" t="s">
        <v>94</v>
      </c>
      <c r="Y48" s="152">
        <v>0.4</v>
      </c>
      <c r="Z48" s="220" t="s">
        <v>104</v>
      </c>
      <c r="AA48" s="152">
        <v>1</v>
      </c>
      <c r="AB48" s="221" t="s">
        <v>99</v>
      </c>
      <c r="AC48" s="219" t="s">
        <v>32</v>
      </c>
      <c r="AD48" s="155" t="s">
        <v>663</v>
      </c>
      <c r="AE48" s="7" t="s">
        <v>284</v>
      </c>
      <c r="AF48" s="7" t="s">
        <v>894</v>
      </c>
      <c r="AG48" s="391" t="s">
        <v>897</v>
      </c>
      <c r="AH48" s="492"/>
      <c r="AI48" s="491"/>
      <c r="AJ48" s="155"/>
      <c r="AK48" s="398"/>
      <c r="AL48" s="411"/>
      <c r="AM48" s="398"/>
      <c r="AN48" s="394"/>
      <c r="AO48" s="394"/>
    </row>
    <row r="49" spans="1:41" ht="149.25" customHeight="1" x14ac:dyDescent="0.25">
      <c r="A49" s="6">
        <v>36</v>
      </c>
      <c r="B49" s="6" t="s">
        <v>300</v>
      </c>
      <c r="C49" s="118" t="s">
        <v>297</v>
      </c>
      <c r="D49" s="118" t="s">
        <v>349</v>
      </c>
      <c r="E49" s="155" t="s">
        <v>704</v>
      </c>
      <c r="F49" s="155" t="s">
        <v>705</v>
      </c>
      <c r="G49" s="217" t="s">
        <v>81</v>
      </c>
      <c r="H49" s="7">
        <v>16</v>
      </c>
      <c r="I49" s="176" t="s">
        <v>94</v>
      </c>
      <c r="J49" s="152">
        <v>0.4</v>
      </c>
      <c r="K49" s="220" t="s">
        <v>165</v>
      </c>
      <c r="L49" s="152">
        <v>0.2</v>
      </c>
      <c r="M49" s="221" t="s">
        <v>102</v>
      </c>
      <c r="N49" s="6">
        <v>1</v>
      </c>
      <c r="O49" s="155" t="s">
        <v>668</v>
      </c>
      <c r="P49" s="6" t="s">
        <v>29</v>
      </c>
      <c r="Q49" s="6" t="s">
        <v>29</v>
      </c>
      <c r="R49" s="19" t="s">
        <v>15</v>
      </c>
      <c r="S49" s="19" t="s">
        <v>10</v>
      </c>
      <c r="T49" s="222">
        <v>0.4</v>
      </c>
      <c r="U49" s="19" t="s">
        <v>20</v>
      </c>
      <c r="V49" s="19" t="s">
        <v>23</v>
      </c>
      <c r="W49" s="19" t="s">
        <v>26</v>
      </c>
      <c r="X49" s="176" t="s">
        <v>93</v>
      </c>
      <c r="Y49" s="159">
        <v>0.16</v>
      </c>
      <c r="Z49" s="220" t="s">
        <v>165</v>
      </c>
      <c r="AA49" s="152">
        <f t="shared" si="15"/>
        <v>0.2</v>
      </c>
      <c r="AB49" s="221" t="s">
        <v>102</v>
      </c>
      <c r="AC49" s="219" t="s">
        <v>32</v>
      </c>
      <c r="AD49" s="155" t="s">
        <v>298</v>
      </c>
      <c r="AE49" s="7" t="s">
        <v>290</v>
      </c>
      <c r="AF49" s="7" t="s">
        <v>894</v>
      </c>
      <c r="AG49" s="391" t="s">
        <v>897</v>
      </c>
      <c r="AH49" s="492"/>
      <c r="AI49" s="491"/>
      <c r="AJ49" s="155"/>
      <c r="AK49" s="398"/>
      <c r="AL49" s="400"/>
      <c r="AM49" s="398"/>
      <c r="AN49" s="394"/>
      <c r="AO49" s="394"/>
    </row>
    <row r="50" spans="1:41" ht="86.25" customHeight="1" x14ac:dyDescent="0.25">
      <c r="A50" s="6">
        <v>37</v>
      </c>
      <c r="B50" s="6" t="s">
        <v>301</v>
      </c>
      <c r="C50" s="118" t="s">
        <v>351</v>
      </c>
      <c r="D50" s="118" t="s">
        <v>352</v>
      </c>
      <c r="E50" s="155" t="s">
        <v>706</v>
      </c>
      <c r="F50" s="155" t="s">
        <v>707</v>
      </c>
      <c r="G50" s="217" t="s">
        <v>559</v>
      </c>
      <c r="H50" s="7">
        <v>60</v>
      </c>
      <c r="I50" s="183" t="s">
        <v>193</v>
      </c>
      <c r="J50" s="152">
        <v>0.6</v>
      </c>
      <c r="K50" s="356" t="s">
        <v>8</v>
      </c>
      <c r="L50" s="152">
        <f t="shared" si="2"/>
        <v>0.8</v>
      </c>
      <c r="M50" s="221" t="s">
        <v>100</v>
      </c>
      <c r="N50" s="6">
        <v>2</v>
      </c>
      <c r="O50" s="118" t="s">
        <v>669</v>
      </c>
      <c r="P50" s="6" t="s">
        <v>29</v>
      </c>
      <c r="Q50" s="6" t="s">
        <v>29</v>
      </c>
      <c r="R50" s="19" t="s">
        <v>15</v>
      </c>
      <c r="S50" s="19" t="s">
        <v>10</v>
      </c>
      <c r="T50" s="222">
        <v>0.4</v>
      </c>
      <c r="U50" s="19" t="s">
        <v>20</v>
      </c>
      <c r="V50" s="19" t="s">
        <v>23</v>
      </c>
      <c r="W50" s="19" t="s">
        <v>26</v>
      </c>
      <c r="X50" s="183" t="s">
        <v>193</v>
      </c>
      <c r="Y50" s="159">
        <v>0.36</v>
      </c>
      <c r="Z50" s="356" t="s">
        <v>8</v>
      </c>
      <c r="AA50" s="152">
        <f t="shared" si="15"/>
        <v>0.8</v>
      </c>
      <c r="AB50" s="221" t="s">
        <v>100</v>
      </c>
      <c r="AC50" s="219" t="s">
        <v>32</v>
      </c>
      <c r="AD50" s="155" t="s">
        <v>299</v>
      </c>
      <c r="AE50" s="7" t="s">
        <v>350</v>
      </c>
      <c r="AF50" s="7" t="s">
        <v>894</v>
      </c>
      <c r="AG50" s="391" t="s">
        <v>897</v>
      </c>
      <c r="AH50" s="16"/>
      <c r="AI50" s="398"/>
      <c r="AJ50" s="155"/>
      <c r="AK50" s="398"/>
      <c r="AL50" s="398"/>
      <c r="AM50" s="398"/>
      <c r="AN50" s="394"/>
      <c r="AO50" s="394"/>
    </row>
    <row r="51" spans="1:41" ht="86.25" customHeight="1" x14ac:dyDescent="0.25">
      <c r="A51" s="6">
        <v>38</v>
      </c>
      <c r="B51" s="6" t="s">
        <v>589</v>
      </c>
      <c r="C51" s="118" t="s">
        <v>351</v>
      </c>
      <c r="D51" s="118" t="s">
        <v>664</v>
      </c>
      <c r="E51" s="155" t="s">
        <v>708</v>
      </c>
      <c r="F51" s="155" t="s">
        <v>709</v>
      </c>
      <c r="G51" s="217" t="s">
        <v>81</v>
      </c>
      <c r="H51" s="7">
        <v>2</v>
      </c>
      <c r="I51" s="183" t="s">
        <v>93</v>
      </c>
      <c r="J51" s="152">
        <v>0.2</v>
      </c>
      <c r="K51" s="356" t="s">
        <v>103</v>
      </c>
      <c r="L51" s="152">
        <f t="shared" si="2"/>
        <v>0.4</v>
      </c>
      <c r="M51" s="221" t="s">
        <v>102</v>
      </c>
      <c r="N51" s="6">
        <v>3</v>
      </c>
      <c r="O51" s="404" t="s">
        <v>822</v>
      </c>
      <c r="P51" s="6" t="s">
        <v>29</v>
      </c>
      <c r="Q51" s="6" t="s">
        <v>29</v>
      </c>
      <c r="R51" s="19" t="s">
        <v>15</v>
      </c>
      <c r="S51" s="19" t="s">
        <v>10</v>
      </c>
      <c r="T51" s="222">
        <v>0.4</v>
      </c>
      <c r="U51" s="19" t="s">
        <v>20</v>
      </c>
      <c r="V51" s="19" t="s">
        <v>23</v>
      </c>
      <c r="W51" s="19" t="s">
        <v>26</v>
      </c>
      <c r="X51" s="361" t="s">
        <v>93</v>
      </c>
      <c r="Y51" s="152">
        <v>0.12</v>
      </c>
      <c r="Z51" s="356" t="s">
        <v>103</v>
      </c>
      <c r="AA51" s="152">
        <f t="shared" si="15"/>
        <v>0.4</v>
      </c>
      <c r="AB51" s="221" t="s">
        <v>102</v>
      </c>
      <c r="AC51" s="219" t="s">
        <v>32</v>
      </c>
      <c r="AD51" s="155" t="s">
        <v>298</v>
      </c>
      <c r="AE51" s="7" t="s">
        <v>350</v>
      </c>
      <c r="AF51" s="7" t="s">
        <v>894</v>
      </c>
      <c r="AG51" s="391" t="s">
        <v>897</v>
      </c>
      <c r="AH51" s="16"/>
      <c r="AI51" s="398"/>
      <c r="AJ51" s="155"/>
      <c r="AK51" s="398"/>
      <c r="AL51" s="155"/>
      <c r="AM51" s="155"/>
      <c r="AN51" s="394"/>
      <c r="AO51" s="394"/>
    </row>
    <row r="52" spans="1:41" ht="81" customHeight="1" x14ac:dyDescent="0.25">
      <c r="A52" s="6">
        <v>39</v>
      </c>
      <c r="B52" s="6" t="s">
        <v>590</v>
      </c>
      <c r="C52" s="118" t="s">
        <v>351</v>
      </c>
      <c r="D52" s="118" t="s">
        <v>665</v>
      </c>
      <c r="E52" s="155" t="s">
        <v>710</v>
      </c>
      <c r="F52" s="155" t="s">
        <v>872</v>
      </c>
      <c r="G52" s="217" t="s">
        <v>559</v>
      </c>
      <c r="H52" s="7">
        <v>5000</v>
      </c>
      <c r="I52" s="183" t="s">
        <v>95</v>
      </c>
      <c r="J52" s="152">
        <v>1</v>
      </c>
      <c r="K52" s="356" t="s">
        <v>8</v>
      </c>
      <c r="L52" s="152">
        <f t="shared" si="2"/>
        <v>0.8</v>
      </c>
      <c r="M52" s="221" t="s">
        <v>99</v>
      </c>
      <c r="N52" s="6">
        <v>4</v>
      </c>
      <c r="O52" s="404" t="s">
        <v>670</v>
      </c>
      <c r="P52" s="6" t="s">
        <v>29</v>
      </c>
      <c r="Q52" s="6" t="s">
        <v>29</v>
      </c>
      <c r="R52" s="19" t="s">
        <v>15</v>
      </c>
      <c r="S52" s="19" t="s">
        <v>10</v>
      </c>
      <c r="T52" s="222">
        <v>0.4</v>
      </c>
      <c r="U52" s="19" t="s">
        <v>20</v>
      </c>
      <c r="V52" s="19" t="s">
        <v>23</v>
      </c>
      <c r="W52" s="19" t="s">
        <v>26</v>
      </c>
      <c r="X52" s="361" t="s">
        <v>193</v>
      </c>
      <c r="Y52" s="152">
        <v>0.6</v>
      </c>
      <c r="Z52" s="356" t="s">
        <v>8</v>
      </c>
      <c r="AA52" s="152">
        <f t="shared" si="15"/>
        <v>0.8</v>
      </c>
      <c r="AB52" s="221" t="s">
        <v>100</v>
      </c>
      <c r="AC52" s="219" t="s">
        <v>32</v>
      </c>
      <c r="AD52" s="404" t="s">
        <v>672</v>
      </c>
      <c r="AE52" s="114" t="s">
        <v>593</v>
      </c>
      <c r="AF52" s="7" t="s">
        <v>894</v>
      </c>
      <c r="AG52" s="391" t="s">
        <v>897</v>
      </c>
      <c r="AH52" s="460"/>
      <c r="AI52" s="398"/>
      <c r="AJ52" s="155"/>
      <c r="AK52" s="398"/>
      <c r="AL52" s="155"/>
      <c r="AM52" s="155"/>
      <c r="AN52" s="394"/>
      <c r="AO52" s="394"/>
    </row>
    <row r="53" spans="1:41" ht="86.25" customHeight="1" x14ac:dyDescent="0.25">
      <c r="A53" s="6">
        <v>40</v>
      </c>
      <c r="B53" s="6" t="s">
        <v>591</v>
      </c>
      <c r="C53" s="118" t="s">
        <v>351</v>
      </c>
      <c r="D53" s="118" t="s">
        <v>666</v>
      </c>
      <c r="E53" s="155" t="s">
        <v>711</v>
      </c>
      <c r="F53" s="155" t="s">
        <v>712</v>
      </c>
      <c r="G53" s="217" t="s">
        <v>81</v>
      </c>
      <c r="H53" s="7">
        <v>5000</v>
      </c>
      <c r="I53" s="183" t="s">
        <v>95</v>
      </c>
      <c r="J53" s="152">
        <f t="shared" si="24"/>
        <v>1</v>
      </c>
      <c r="K53" s="356" t="s">
        <v>104</v>
      </c>
      <c r="L53" s="152">
        <f t="shared" si="2"/>
        <v>1</v>
      </c>
      <c r="M53" s="221" t="s">
        <v>99</v>
      </c>
      <c r="N53" s="6">
        <v>5</v>
      </c>
      <c r="O53" s="404" t="s">
        <v>823</v>
      </c>
      <c r="P53" s="6" t="s">
        <v>29</v>
      </c>
      <c r="Q53" s="6" t="s">
        <v>29</v>
      </c>
      <c r="R53" s="19" t="s">
        <v>15</v>
      </c>
      <c r="S53" s="19" t="s">
        <v>10</v>
      </c>
      <c r="T53" s="222">
        <v>0.4</v>
      </c>
      <c r="U53" s="19" t="s">
        <v>20</v>
      </c>
      <c r="V53" s="19" t="s">
        <v>23</v>
      </c>
      <c r="W53" s="19" t="s">
        <v>26</v>
      </c>
      <c r="X53" s="354" t="s">
        <v>94</v>
      </c>
      <c r="Y53" s="152">
        <v>0.4</v>
      </c>
      <c r="Z53" s="356" t="s">
        <v>104</v>
      </c>
      <c r="AA53" s="152">
        <f t="shared" si="15"/>
        <v>1</v>
      </c>
      <c r="AB53" s="221" t="s">
        <v>99</v>
      </c>
      <c r="AC53" s="219" t="s">
        <v>32</v>
      </c>
      <c r="AD53" s="404" t="s">
        <v>673</v>
      </c>
      <c r="AE53" s="114" t="s">
        <v>675</v>
      </c>
      <c r="AF53" s="7" t="s">
        <v>894</v>
      </c>
      <c r="AG53" s="391" t="s">
        <v>897</v>
      </c>
      <c r="AH53" s="460"/>
      <c r="AI53" s="398"/>
      <c r="AJ53" s="240"/>
      <c r="AK53" s="398"/>
      <c r="AL53" s="155"/>
      <c r="AM53" s="155"/>
      <c r="AN53" s="394"/>
      <c r="AO53" s="394"/>
    </row>
    <row r="54" spans="1:41" ht="82.8" x14ac:dyDescent="0.25">
      <c r="A54" s="6">
        <v>41</v>
      </c>
      <c r="B54" s="6" t="s">
        <v>592</v>
      </c>
      <c r="C54" s="118" t="s">
        <v>351</v>
      </c>
      <c r="D54" s="118" t="s">
        <v>667</v>
      </c>
      <c r="E54" s="155" t="s">
        <v>713</v>
      </c>
      <c r="F54" s="155" t="s">
        <v>714</v>
      </c>
      <c r="G54" s="217" t="s">
        <v>81</v>
      </c>
      <c r="H54" s="7">
        <v>5000</v>
      </c>
      <c r="I54" s="183" t="s">
        <v>95</v>
      </c>
      <c r="J54" s="152">
        <f t="shared" si="24"/>
        <v>1</v>
      </c>
      <c r="K54" s="356" t="s">
        <v>104</v>
      </c>
      <c r="L54" s="152">
        <f t="shared" ref="L54" si="28">IF(K54="LEVE",20%,IF(K54="MENOR",40%,IF(K54="MODERADO",60%,IF(K54="MAYOR",80%,IF(K54="CATASTRÓFICO",100%,IF(I54="",""))))))</f>
        <v>1</v>
      </c>
      <c r="M54" s="221" t="s">
        <v>99</v>
      </c>
      <c r="N54" s="6">
        <v>6</v>
      </c>
      <c r="O54" s="404" t="s">
        <v>671</v>
      </c>
      <c r="P54" s="6" t="s">
        <v>29</v>
      </c>
      <c r="Q54" s="6" t="s">
        <v>29</v>
      </c>
      <c r="R54" s="19" t="s">
        <v>15</v>
      </c>
      <c r="S54" s="19" t="s">
        <v>10</v>
      </c>
      <c r="T54" s="222">
        <v>0.4</v>
      </c>
      <c r="U54" s="19" t="s">
        <v>20</v>
      </c>
      <c r="V54" s="19" t="s">
        <v>23</v>
      </c>
      <c r="W54" s="19" t="s">
        <v>26</v>
      </c>
      <c r="X54" s="354" t="s">
        <v>94</v>
      </c>
      <c r="Y54" s="152">
        <v>0.4</v>
      </c>
      <c r="Z54" s="356" t="s">
        <v>104</v>
      </c>
      <c r="AA54" s="152">
        <f t="shared" si="15"/>
        <v>1</v>
      </c>
      <c r="AB54" s="221" t="s">
        <v>99</v>
      </c>
      <c r="AC54" s="219" t="s">
        <v>32</v>
      </c>
      <c r="AD54" s="404" t="s">
        <v>674</v>
      </c>
      <c r="AE54" s="114" t="s">
        <v>675</v>
      </c>
      <c r="AF54" s="7" t="s">
        <v>894</v>
      </c>
      <c r="AG54" s="391" t="s">
        <v>897</v>
      </c>
      <c r="AH54" s="458"/>
      <c r="AI54" s="398"/>
      <c r="AJ54" s="418"/>
      <c r="AK54" s="398"/>
      <c r="AL54" s="199"/>
      <c r="AM54" s="398"/>
      <c r="AN54" s="394"/>
      <c r="AO54" s="394"/>
    </row>
    <row r="55" spans="1:41" ht="87" customHeight="1" x14ac:dyDescent="0.25">
      <c r="A55" s="6">
        <v>42</v>
      </c>
      <c r="B55" s="477" t="s">
        <v>850</v>
      </c>
      <c r="C55" s="427" t="s">
        <v>351</v>
      </c>
      <c r="D55" s="427" t="s">
        <v>810</v>
      </c>
      <c r="E55" s="404" t="s">
        <v>809</v>
      </c>
      <c r="F55" s="404" t="s">
        <v>808</v>
      </c>
      <c r="G55" s="207" t="s">
        <v>470</v>
      </c>
      <c r="H55" s="114">
        <v>250</v>
      </c>
      <c r="I55" s="183" t="s">
        <v>95</v>
      </c>
      <c r="J55" s="152">
        <f t="shared" ref="J55" si="29">IF(I55="MUY BAJA",20%,IF(I55="BAJA",40%,IF(I55="MEDIA",60%,IF(I55="ALTA",80%,IF(I55="MUY ALTA",100%,IF(I55="",""))))))</f>
        <v>1</v>
      </c>
      <c r="K55" s="356" t="s">
        <v>104</v>
      </c>
      <c r="L55" s="152">
        <f t="shared" si="2"/>
        <v>1</v>
      </c>
      <c r="M55" s="221" t="s">
        <v>99</v>
      </c>
      <c r="N55" s="6">
        <v>6</v>
      </c>
      <c r="O55" s="404" t="s">
        <v>835</v>
      </c>
      <c r="P55" s="6" t="s">
        <v>29</v>
      </c>
      <c r="Q55" s="6" t="s">
        <v>29</v>
      </c>
      <c r="R55" s="19" t="s">
        <v>15</v>
      </c>
      <c r="S55" s="19" t="s">
        <v>10</v>
      </c>
      <c r="T55" s="222">
        <v>0.4</v>
      </c>
      <c r="U55" s="19" t="s">
        <v>20</v>
      </c>
      <c r="V55" s="19" t="s">
        <v>23</v>
      </c>
      <c r="W55" s="19" t="s">
        <v>26</v>
      </c>
      <c r="X55" s="354" t="s">
        <v>94</v>
      </c>
      <c r="Y55" s="152">
        <v>0.4</v>
      </c>
      <c r="Z55" s="356" t="s">
        <v>104</v>
      </c>
      <c r="AA55" s="152">
        <f t="shared" ref="AA55" si="30">IF(Z55="LEVE",20%,IF(Z55="MENOR",40%,IF(Z55="MODERADO",60%,IF(Z55="MAYOR",80%,IF(Z55="CATASTRÓFICO",100%,IF(Z55="",""))))))</f>
        <v>1</v>
      </c>
      <c r="AB55" s="221" t="s">
        <v>99</v>
      </c>
      <c r="AC55" s="219" t="s">
        <v>32</v>
      </c>
      <c r="AD55" s="404" t="s">
        <v>893</v>
      </c>
      <c r="AE55" s="114" t="s">
        <v>675</v>
      </c>
      <c r="AF55" s="7" t="s">
        <v>894</v>
      </c>
      <c r="AG55" s="391" t="s">
        <v>897</v>
      </c>
      <c r="AH55" s="458"/>
      <c r="AI55" s="398"/>
      <c r="AJ55" s="418"/>
      <c r="AK55" s="398"/>
      <c r="AL55" s="199"/>
      <c r="AM55" s="398"/>
      <c r="AN55" s="394"/>
      <c r="AO55" s="394"/>
    </row>
    <row r="56" spans="1:41" ht="92.25" customHeight="1" x14ac:dyDescent="0.25">
      <c r="A56" s="597">
        <v>43</v>
      </c>
      <c r="B56" s="597" t="s">
        <v>302</v>
      </c>
      <c r="C56" s="645" t="s">
        <v>297</v>
      </c>
      <c r="D56" s="645" t="s">
        <v>303</v>
      </c>
      <c r="E56" s="651" t="s">
        <v>715</v>
      </c>
      <c r="F56" s="653" t="s">
        <v>716</v>
      </c>
      <c r="G56" s="606" t="s">
        <v>81</v>
      </c>
      <c r="H56" s="606">
        <v>200</v>
      </c>
      <c r="I56" s="611" t="s">
        <v>193</v>
      </c>
      <c r="J56" s="614">
        <f t="shared" si="24"/>
        <v>0.6</v>
      </c>
      <c r="K56" s="617" t="s">
        <v>101</v>
      </c>
      <c r="L56" s="152">
        <f t="shared" si="2"/>
        <v>0.6</v>
      </c>
      <c r="M56" s="625" t="s">
        <v>100</v>
      </c>
      <c r="N56" s="6">
        <v>1</v>
      </c>
      <c r="O56" s="118" t="s">
        <v>824</v>
      </c>
      <c r="P56" s="6" t="s">
        <v>29</v>
      </c>
      <c r="Q56" s="6" t="s">
        <v>29</v>
      </c>
      <c r="R56" s="19" t="s">
        <v>15</v>
      </c>
      <c r="S56" s="19" t="s">
        <v>10</v>
      </c>
      <c r="T56" s="222">
        <v>0.4</v>
      </c>
      <c r="U56" s="19" t="s">
        <v>20</v>
      </c>
      <c r="V56" s="19" t="s">
        <v>23</v>
      </c>
      <c r="W56" s="19" t="s">
        <v>26</v>
      </c>
      <c r="X56" s="601" t="s">
        <v>94</v>
      </c>
      <c r="Y56" s="152">
        <v>0.24</v>
      </c>
      <c r="Z56" s="617" t="s">
        <v>101</v>
      </c>
      <c r="AA56" s="614">
        <f t="shared" si="15"/>
        <v>0.6</v>
      </c>
      <c r="AB56" s="625" t="s">
        <v>101</v>
      </c>
      <c r="AC56" s="219" t="s">
        <v>32</v>
      </c>
      <c r="AD56" s="118" t="s">
        <v>626</v>
      </c>
      <c r="AE56" s="118" t="s">
        <v>353</v>
      </c>
      <c r="AF56" s="7" t="s">
        <v>894</v>
      </c>
      <c r="AG56" s="391" t="s">
        <v>896</v>
      </c>
      <c r="AH56" s="404"/>
      <c r="AI56" s="459"/>
      <c r="AJ56" s="459"/>
      <c r="AK56" s="398"/>
      <c r="AL56" s="412"/>
      <c r="AM56" s="398"/>
      <c r="AN56" s="394"/>
      <c r="AO56" s="394"/>
    </row>
    <row r="57" spans="1:41" ht="87" customHeight="1" x14ac:dyDescent="0.25">
      <c r="A57" s="598"/>
      <c r="B57" s="598"/>
      <c r="C57" s="646"/>
      <c r="D57" s="646"/>
      <c r="E57" s="652"/>
      <c r="F57" s="652"/>
      <c r="G57" s="613"/>
      <c r="H57" s="613"/>
      <c r="I57" s="612"/>
      <c r="J57" s="615"/>
      <c r="K57" s="618"/>
      <c r="L57" s="152" t="str">
        <f t="shared" si="2"/>
        <v/>
      </c>
      <c r="M57" s="627"/>
      <c r="N57" s="6">
        <v>2</v>
      </c>
      <c r="O57" s="118" t="s">
        <v>825</v>
      </c>
      <c r="P57" s="6" t="s">
        <v>29</v>
      </c>
      <c r="Q57" s="6" t="s">
        <v>29</v>
      </c>
      <c r="R57" s="19" t="s">
        <v>15</v>
      </c>
      <c r="S57" s="19" t="s">
        <v>10</v>
      </c>
      <c r="T57" s="222">
        <v>0.4</v>
      </c>
      <c r="U57" s="19" t="s">
        <v>20</v>
      </c>
      <c r="V57" s="19" t="s">
        <v>23</v>
      </c>
      <c r="W57" s="19" t="s">
        <v>26</v>
      </c>
      <c r="X57" s="641"/>
      <c r="Y57" s="173">
        <v>0.16</v>
      </c>
      <c r="Z57" s="618"/>
      <c r="AA57" s="615"/>
      <c r="AB57" s="627"/>
      <c r="AC57" s="219" t="s">
        <v>32</v>
      </c>
      <c r="AD57" s="118" t="s">
        <v>627</v>
      </c>
      <c r="AE57" s="118" t="s">
        <v>354</v>
      </c>
      <c r="AF57" s="7" t="s">
        <v>894</v>
      </c>
      <c r="AG57" s="391" t="s">
        <v>896</v>
      </c>
      <c r="AH57" s="404"/>
      <c r="AI57" s="460"/>
      <c r="AJ57" s="459"/>
      <c r="AK57" s="398"/>
      <c r="AL57" s="405"/>
      <c r="AM57" s="398"/>
      <c r="AN57" s="394"/>
      <c r="AO57" s="394"/>
    </row>
    <row r="58" spans="1:41" ht="122.25" customHeight="1" x14ac:dyDescent="0.25">
      <c r="A58" s="6">
        <v>44</v>
      </c>
      <c r="B58" s="226" t="s">
        <v>372</v>
      </c>
      <c r="C58" s="118" t="s">
        <v>297</v>
      </c>
      <c r="D58" s="118" t="s">
        <v>624</v>
      </c>
      <c r="E58" s="155" t="s">
        <v>717</v>
      </c>
      <c r="F58" s="155" t="s">
        <v>718</v>
      </c>
      <c r="G58" s="217" t="s">
        <v>81</v>
      </c>
      <c r="H58" s="114">
        <v>12</v>
      </c>
      <c r="I58" s="176" t="s">
        <v>94</v>
      </c>
      <c r="J58" s="152">
        <v>0.4</v>
      </c>
      <c r="K58" s="220" t="s">
        <v>103</v>
      </c>
      <c r="L58" s="152">
        <f t="shared" si="2"/>
        <v>0.4</v>
      </c>
      <c r="M58" s="221" t="s">
        <v>101</v>
      </c>
      <c r="N58" s="6">
        <v>3</v>
      </c>
      <c r="O58" s="118" t="s">
        <v>826</v>
      </c>
      <c r="P58" s="232" t="s">
        <v>29</v>
      </c>
      <c r="Q58" s="7" t="s">
        <v>29</v>
      </c>
      <c r="R58" s="19" t="s">
        <v>15</v>
      </c>
      <c r="S58" s="19" t="s">
        <v>10</v>
      </c>
      <c r="T58" s="222">
        <v>0.3</v>
      </c>
      <c r="U58" s="19" t="s">
        <v>20</v>
      </c>
      <c r="V58" s="19" t="s">
        <v>23</v>
      </c>
      <c r="W58" s="19" t="s">
        <v>27</v>
      </c>
      <c r="X58" s="176" t="s">
        <v>94</v>
      </c>
      <c r="Y58" s="152">
        <v>0.24</v>
      </c>
      <c r="Z58" s="220" t="s">
        <v>103</v>
      </c>
      <c r="AA58" s="152">
        <f>IF(Z58="LEVE",20%,IF(Z58="MENOR",40%,IF(Z58="MODERADO",60%,IF(Z58="MAYOR",80%,IF(Z58="CATASTROFICO",100%,IF(Z58="",""))))))</f>
        <v>0.4</v>
      </c>
      <c r="AB58" s="221" t="s">
        <v>102</v>
      </c>
      <c r="AC58" s="219" t="s">
        <v>32</v>
      </c>
      <c r="AD58" s="155" t="s">
        <v>628</v>
      </c>
      <c r="AE58" s="118" t="s">
        <v>375</v>
      </c>
      <c r="AF58" s="7" t="s">
        <v>894</v>
      </c>
      <c r="AG58" s="391" t="s">
        <v>896</v>
      </c>
      <c r="AH58" s="404"/>
      <c r="AI58" s="460"/>
      <c r="AJ58" s="459"/>
      <c r="AK58" s="398"/>
      <c r="AL58" s="155"/>
      <c r="AM58" s="398"/>
      <c r="AN58" s="394"/>
      <c r="AO58" s="394"/>
    </row>
    <row r="59" spans="1:41" ht="81" customHeight="1" x14ac:dyDescent="0.25">
      <c r="A59" s="6">
        <v>45</v>
      </c>
      <c r="B59" s="226" t="s">
        <v>373</v>
      </c>
      <c r="C59" s="118" t="s">
        <v>297</v>
      </c>
      <c r="D59" s="429" t="s">
        <v>625</v>
      </c>
      <c r="E59" s="240" t="s">
        <v>719</v>
      </c>
      <c r="F59" s="240" t="s">
        <v>720</v>
      </c>
      <c r="G59" s="217" t="s">
        <v>81</v>
      </c>
      <c r="H59" s="114">
        <v>2</v>
      </c>
      <c r="I59" s="176" t="s">
        <v>93</v>
      </c>
      <c r="J59" s="152">
        <f t="shared" ref="J59:J69" si="31">IF(I59="MUY BAJA",20%,IF(I59="BAJA",40%,IF(I59="MEDIA",60%,IF(I59="ALTA",80%,IF(I59="MUY ALTA",100%,IF(I59="",""))))))</f>
        <v>0.2</v>
      </c>
      <c r="K59" s="220" t="s">
        <v>103</v>
      </c>
      <c r="L59" s="152">
        <f t="shared" si="2"/>
        <v>0.4</v>
      </c>
      <c r="M59" s="221" t="s">
        <v>102</v>
      </c>
      <c r="N59" s="6">
        <v>4</v>
      </c>
      <c r="O59" s="118" t="s">
        <v>827</v>
      </c>
      <c r="P59" s="7" t="s">
        <v>29</v>
      </c>
      <c r="Q59" s="7" t="s">
        <v>29</v>
      </c>
      <c r="R59" s="19" t="s">
        <v>15</v>
      </c>
      <c r="S59" s="19" t="s">
        <v>10</v>
      </c>
      <c r="T59" s="222">
        <v>0.3</v>
      </c>
      <c r="U59" s="19" t="s">
        <v>20</v>
      </c>
      <c r="V59" s="19" t="s">
        <v>23</v>
      </c>
      <c r="W59" s="19" t="s">
        <v>26</v>
      </c>
      <c r="X59" s="176" t="s">
        <v>93</v>
      </c>
      <c r="Y59" s="152">
        <v>0.14000000000000001</v>
      </c>
      <c r="Z59" s="220" t="s">
        <v>103</v>
      </c>
      <c r="AA59" s="152">
        <f>IF(Z59="LEVE",20%,IF(Z59="MENOR",40%,IF(Z59="MODERADO",60%,IF(Z59="MAYOR",80%,IF(Z59="CATASTROFICO",100%,IF(Z59="",""))))))</f>
        <v>0.4</v>
      </c>
      <c r="AB59" s="221" t="s">
        <v>102</v>
      </c>
      <c r="AC59" s="219" t="s">
        <v>32</v>
      </c>
      <c r="AD59" s="155" t="s">
        <v>376</v>
      </c>
      <c r="AE59" s="118" t="s">
        <v>377</v>
      </c>
      <c r="AF59" s="7" t="s">
        <v>894</v>
      </c>
      <c r="AG59" s="391" t="s">
        <v>896</v>
      </c>
      <c r="AH59" s="404"/>
      <c r="AI59" s="460"/>
      <c r="AJ59" s="459"/>
      <c r="AK59" s="398"/>
      <c r="AL59" s="155"/>
      <c r="AM59" s="398"/>
      <c r="AN59" s="394"/>
      <c r="AO59" s="394"/>
    </row>
    <row r="60" spans="1:41" ht="81" customHeight="1" x14ac:dyDescent="0.25">
      <c r="A60" s="6">
        <v>46</v>
      </c>
      <c r="B60" s="226" t="s">
        <v>374</v>
      </c>
      <c r="C60" s="118" t="s">
        <v>297</v>
      </c>
      <c r="D60" s="429" t="s">
        <v>457</v>
      </c>
      <c r="E60" s="412" t="s">
        <v>721</v>
      </c>
      <c r="F60" s="412" t="s">
        <v>722</v>
      </c>
      <c r="G60" s="217" t="s">
        <v>81</v>
      </c>
      <c r="H60" s="114">
        <v>50</v>
      </c>
      <c r="I60" s="176" t="s">
        <v>193</v>
      </c>
      <c r="J60" s="152">
        <v>0.6</v>
      </c>
      <c r="K60" s="220" t="s">
        <v>165</v>
      </c>
      <c r="L60" s="152">
        <f t="shared" si="2"/>
        <v>0.2</v>
      </c>
      <c r="M60" s="221" t="s">
        <v>101</v>
      </c>
      <c r="N60" s="6">
        <v>5</v>
      </c>
      <c r="O60" s="118" t="s">
        <v>828</v>
      </c>
      <c r="P60" s="7" t="s">
        <v>29</v>
      </c>
      <c r="Q60" s="7" t="s">
        <v>29</v>
      </c>
      <c r="R60" s="19" t="s">
        <v>15</v>
      </c>
      <c r="S60" s="19" t="s">
        <v>10</v>
      </c>
      <c r="T60" s="248">
        <v>0.3</v>
      </c>
      <c r="U60" s="19" t="s">
        <v>20</v>
      </c>
      <c r="V60" s="19" t="s">
        <v>23</v>
      </c>
      <c r="W60" s="19" t="s">
        <v>26</v>
      </c>
      <c r="X60" s="176" t="s">
        <v>193</v>
      </c>
      <c r="Y60" s="236">
        <v>0.42</v>
      </c>
      <c r="Z60" s="220" t="s">
        <v>165</v>
      </c>
      <c r="AA60" s="152">
        <f>IF(Z60="LEVE",20%,IF(Z60="MENOR",40%,IF(Z60="MODERADO",60%,IF(Z60="MAYOR",80%,IF(Z60="CATASTROFICO",100%,IF(Z60="",""))))))</f>
        <v>0.2</v>
      </c>
      <c r="AB60" s="221" t="s">
        <v>102</v>
      </c>
      <c r="AC60" s="219" t="s">
        <v>32</v>
      </c>
      <c r="AD60" s="155" t="s">
        <v>629</v>
      </c>
      <c r="AE60" s="118" t="s">
        <v>378</v>
      </c>
      <c r="AF60" s="7" t="s">
        <v>894</v>
      </c>
      <c r="AG60" s="391" t="s">
        <v>896</v>
      </c>
      <c r="AH60" s="404"/>
      <c r="AI60" s="460"/>
      <c r="AJ60" s="459"/>
      <c r="AK60" s="398"/>
      <c r="AL60" s="155"/>
      <c r="AM60" s="398"/>
      <c r="AN60" s="394"/>
      <c r="AO60" s="394"/>
    </row>
    <row r="61" spans="1:41" ht="109.95" customHeight="1" x14ac:dyDescent="0.25">
      <c r="A61" s="6">
        <v>47</v>
      </c>
      <c r="B61" s="465" t="s">
        <v>456</v>
      </c>
      <c r="C61" s="427" t="s">
        <v>297</v>
      </c>
      <c r="D61" s="458" t="s">
        <v>1000</v>
      </c>
      <c r="E61" s="458" t="s">
        <v>1001</v>
      </c>
      <c r="F61" s="458" t="s">
        <v>723</v>
      </c>
      <c r="G61" s="207" t="s">
        <v>81</v>
      </c>
      <c r="H61" s="7">
        <v>2400</v>
      </c>
      <c r="I61" s="176" t="s">
        <v>94</v>
      </c>
      <c r="J61" s="152">
        <v>0.4</v>
      </c>
      <c r="K61" s="220" t="s">
        <v>104</v>
      </c>
      <c r="L61" s="152">
        <f t="shared" si="2"/>
        <v>1</v>
      </c>
      <c r="M61" s="221" t="s">
        <v>99</v>
      </c>
      <c r="N61" s="6">
        <v>6</v>
      </c>
      <c r="O61" s="118" t="s">
        <v>1002</v>
      </c>
      <c r="P61" s="7" t="s">
        <v>29</v>
      </c>
      <c r="Q61" s="7" t="s">
        <v>29</v>
      </c>
      <c r="R61" s="19" t="s">
        <v>15</v>
      </c>
      <c r="S61" s="19" t="s">
        <v>10</v>
      </c>
      <c r="T61" s="222">
        <v>0.3</v>
      </c>
      <c r="U61" s="19" t="s">
        <v>20</v>
      </c>
      <c r="V61" s="19" t="s">
        <v>23</v>
      </c>
      <c r="W61" s="19" t="s">
        <v>26</v>
      </c>
      <c r="X61" s="176" t="s">
        <v>94</v>
      </c>
      <c r="Y61" s="236">
        <v>0.24</v>
      </c>
      <c r="Z61" s="220" t="s">
        <v>104</v>
      </c>
      <c r="AA61" s="152">
        <v>1</v>
      </c>
      <c r="AB61" s="221" t="s">
        <v>99</v>
      </c>
      <c r="AC61" s="219" t="s">
        <v>32</v>
      </c>
      <c r="AD61" s="155" t="s">
        <v>630</v>
      </c>
      <c r="AE61" s="118" t="s">
        <v>378</v>
      </c>
      <c r="AF61" s="7" t="s">
        <v>894</v>
      </c>
      <c r="AG61" s="391" t="s">
        <v>896</v>
      </c>
      <c r="AH61" s="155"/>
      <c r="AI61" s="457"/>
      <c r="AJ61" s="155"/>
      <c r="AK61" s="398"/>
      <c r="AL61" s="155"/>
      <c r="AM61" s="398"/>
      <c r="AN61" s="394"/>
      <c r="AO61" s="394"/>
    </row>
    <row r="62" spans="1:41" ht="116.4" customHeight="1" x14ac:dyDescent="0.25">
      <c r="A62" s="6">
        <v>48</v>
      </c>
      <c r="B62" s="465" t="s">
        <v>787</v>
      </c>
      <c r="C62" s="427" t="s">
        <v>297</v>
      </c>
      <c r="D62" s="458" t="s">
        <v>786</v>
      </c>
      <c r="E62" s="63" t="s">
        <v>986</v>
      </c>
      <c r="F62" s="458" t="s">
        <v>800</v>
      </c>
      <c r="G62" s="207" t="s">
        <v>605</v>
      </c>
      <c r="H62" s="217">
        <v>12</v>
      </c>
      <c r="I62" s="176" t="s">
        <v>94</v>
      </c>
      <c r="J62" s="152">
        <v>0.4</v>
      </c>
      <c r="K62" s="220" t="s">
        <v>104</v>
      </c>
      <c r="L62" s="152">
        <f t="shared" si="2"/>
        <v>1</v>
      </c>
      <c r="M62" s="221" t="s">
        <v>99</v>
      </c>
      <c r="N62" s="6">
        <v>6</v>
      </c>
      <c r="O62" s="118" t="s">
        <v>829</v>
      </c>
      <c r="P62" s="7" t="s">
        <v>29</v>
      </c>
      <c r="Q62" s="7" t="s">
        <v>29</v>
      </c>
      <c r="R62" s="19" t="s">
        <v>15</v>
      </c>
      <c r="S62" s="19" t="s">
        <v>10</v>
      </c>
      <c r="T62" s="222">
        <v>0.3</v>
      </c>
      <c r="U62" s="19" t="s">
        <v>20</v>
      </c>
      <c r="V62" s="19" t="s">
        <v>23</v>
      </c>
      <c r="W62" s="19" t="s">
        <v>26</v>
      </c>
      <c r="X62" s="176" t="s">
        <v>94</v>
      </c>
      <c r="Y62" s="236">
        <v>0.24</v>
      </c>
      <c r="Z62" s="220" t="s">
        <v>104</v>
      </c>
      <c r="AA62" s="152">
        <v>1</v>
      </c>
      <c r="AB62" s="221" t="s">
        <v>99</v>
      </c>
      <c r="AC62" s="219" t="s">
        <v>32</v>
      </c>
      <c r="AD62" s="155" t="s">
        <v>1006</v>
      </c>
      <c r="AE62" s="118" t="s">
        <v>378</v>
      </c>
      <c r="AF62" s="7" t="s">
        <v>895</v>
      </c>
      <c r="AG62" s="391" t="s">
        <v>896</v>
      </c>
      <c r="AH62" s="155"/>
      <c r="AI62" s="457"/>
      <c r="AJ62" s="155"/>
      <c r="AK62" s="398"/>
      <c r="AL62" s="155"/>
      <c r="AM62" s="398"/>
      <c r="AN62" s="394"/>
      <c r="AO62" s="394"/>
    </row>
    <row r="63" spans="1:41" ht="118.2" customHeight="1" x14ac:dyDescent="0.25">
      <c r="A63" s="6">
        <v>49</v>
      </c>
      <c r="B63" s="465" t="s">
        <v>851</v>
      </c>
      <c r="C63" s="427" t="s">
        <v>297</v>
      </c>
      <c r="D63" s="425" t="s">
        <v>1003</v>
      </c>
      <c r="E63" s="63" t="s">
        <v>1005</v>
      </c>
      <c r="F63" s="458" t="s">
        <v>1004</v>
      </c>
      <c r="G63" s="207" t="s">
        <v>605</v>
      </c>
      <c r="H63" s="217">
        <v>12</v>
      </c>
      <c r="I63" s="176" t="s">
        <v>94</v>
      </c>
      <c r="J63" s="152">
        <v>0.4</v>
      </c>
      <c r="K63" s="220" t="s">
        <v>104</v>
      </c>
      <c r="L63" s="152">
        <f t="shared" ref="L63" si="32">IF(K63="LEVE",20%,IF(K63="MENOR",40%,IF(K63="MODERADO",60%,IF(K63="MAYOR",80%,IF(K63="CATASTRÓFICO",100%,IF(I63="",""))))))</f>
        <v>1</v>
      </c>
      <c r="M63" s="221" t="s">
        <v>99</v>
      </c>
      <c r="N63" s="6">
        <v>6</v>
      </c>
      <c r="O63" s="118" t="s">
        <v>817</v>
      </c>
      <c r="P63" s="7" t="s">
        <v>29</v>
      </c>
      <c r="Q63" s="7" t="s">
        <v>29</v>
      </c>
      <c r="R63" s="19" t="s">
        <v>15</v>
      </c>
      <c r="S63" s="19" t="s">
        <v>10</v>
      </c>
      <c r="T63" s="222">
        <v>0.3</v>
      </c>
      <c r="U63" s="19" t="s">
        <v>20</v>
      </c>
      <c r="V63" s="19" t="s">
        <v>23</v>
      </c>
      <c r="W63" s="19" t="s">
        <v>26</v>
      </c>
      <c r="X63" s="176" t="s">
        <v>94</v>
      </c>
      <c r="Y63" s="236">
        <v>0.24</v>
      </c>
      <c r="Z63" s="220" t="s">
        <v>104</v>
      </c>
      <c r="AA63" s="152">
        <v>1</v>
      </c>
      <c r="AB63" s="221" t="s">
        <v>99</v>
      </c>
      <c r="AC63" s="219" t="s">
        <v>32</v>
      </c>
      <c r="AD63" s="155" t="s">
        <v>788</v>
      </c>
      <c r="AE63" s="118" t="s">
        <v>378</v>
      </c>
      <c r="AF63" s="7" t="s">
        <v>895</v>
      </c>
      <c r="AG63" s="391" t="s">
        <v>896</v>
      </c>
      <c r="AH63" s="155"/>
      <c r="AI63" s="457"/>
      <c r="AJ63" s="155"/>
      <c r="AK63" s="398"/>
      <c r="AL63" s="155"/>
      <c r="AM63" s="398"/>
      <c r="AN63" s="394"/>
      <c r="AO63" s="394"/>
    </row>
    <row r="64" spans="1:41" ht="96.6" x14ac:dyDescent="0.25">
      <c r="A64" s="6">
        <v>50</v>
      </c>
      <c r="B64" s="6" t="s">
        <v>311</v>
      </c>
      <c r="C64" s="238" t="s">
        <v>355</v>
      </c>
      <c r="D64" s="425" t="s">
        <v>595</v>
      </c>
      <c r="E64" s="431" t="s">
        <v>724</v>
      </c>
      <c r="F64" s="426" t="s">
        <v>987</v>
      </c>
      <c r="G64" s="217" t="s">
        <v>81</v>
      </c>
      <c r="H64" s="217">
        <v>10</v>
      </c>
      <c r="I64" s="176" t="s">
        <v>94</v>
      </c>
      <c r="J64" s="235">
        <f t="shared" si="31"/>
        <v>0.4</v>
      </c>
      <c r="K64" s="220" t="s">
        <v>8</v>
      </c>
      <c r="L64" s="152">
        <f t="shared" ref="L64:L68" si="33">IF(K64="LEVE",20%,IF(K64="MENOR",40%,IF(K64="MODERADO",60%,IF(K64="MAYOR",80%,IF(K64="CATASTRÓFICO",100%,IF(I64="",""))))))</f>
        <v>0.8</v>
      </c>
      <c r="M64" s="221" t="s">
        <v>100</v>
      </c>
      <c r="N64" s="6">
        <v>1</v>
      </c>
      <c r="O64" s="16" t="s">
        <v>959</v>
      </c>
      <c r="P64" s="151" t="s">
        <v>29</v>
      </c>
      <c r="Q64" s="151" t="s">
        <v>29</v>
      </c>
      <c r="R64" s="19" t="s">
        <v>15</v>
      </c>
      <c r="S64" s="19" t="s">
        <v>10</v>
      </c>
      <c r="T64" s="152">
        <v>0.4</v>
      </c>
      <c r="U64" s="19" t="s">
        <v>20</v>
      </c>
      <c r="V64" s="19" t="s">
        <v>23</v>
      </c>
      <c r="W64" s="19" t="s">
        <v>27</v>
      </c>
      <c r="X64" s="176" t="s">
        <v>193</v>
      </c>
      <c r="Y64" s="152">
        <v>0.48</v>
      </c>
      <c r="Z64" s="220" t="s">
        <v>8</v>
      </c>
      <c r="AA64" s="152">
        <f t="shared" si="15"/>
        <v>0.8</v>
      </c>
      <c r="AB64" s="221" t="s">
        <v>100</v>
      </c>
      <c r="AC64" s="219" t="s">
        <v>32</v>
      </c>
      <c r="AD64" s="118" t="s">
        <v>569</v>
      </c>
      <c r="AE64" s="118" t="s">
        <v>356</v>
      </c>
      <c r="AF64" s="7" t="s">
        <v>894</v>
      </c>
      <c r="AG64" s="391" t="s">
        <v>896</v>
      </c>
      <c r="AH64" s="155"/>
      <c r="AI64" s="398"/>
      <c r="AJ64" s="155"/>
      <c r="AK64" s="402"/>
      <c r="AL64" s="394"/>
      <c r="AM64" s="394"/>
      <c r="AN64" s="394"/>
      <c r="AO64" s="394"/>
    </row>
    <row r="65" spans="1:41" ht="124.2" x14ac:dyDescent="0.25">
      <c r="A65" s="6">
        <v>51</v>
      </c>
      <c r="B65" s="6" t="s">
        <v>312</v>
      </c>
      <c r="C65" s="238" t="s">
        <v>355</v>
      </c>
      <c r="D65" s="427" t="s">
        <v>596</v>
      </c>
      <c r="E65" s="404" t="s">
        <v>725</v>
      </c>
      <c r="F65" s="404" t="s">
        <v>988</v>
      </c>
      <c r="G65" s="217" t="s">
        <v>85</v>
      </c>
      <c r="H65" s="7">
        <v>12</v>
      </c>
      <c r="I65" s="176" t="s">
        <v>193</v>
      </c>
      <c r="J65" s="235">
        <f t="shared" si="31"/>
        <v>0.6</v>
      </c>
      <c r="K65" s="220" t="s">
        <v>165</v>
      </c>
      <c r="L65" s="152">
        <f t="shared" si="33"/>
        <v>0.2</v>
      </c>
      <c r="M65" s="221" t="s">
        <v>101</v>
      </c>
      <c r="N65" s="6">
        <v>2</v>
      </c>
      <c r="O65" s="117" t="s">
        <v>960</v>
      </c>
      <c r="P65" s="6" t="s">
        <v>29</v>
      </c>
      <c r="Q65" s="6" t="s">
        <v>29</v>
      </c>
      <c r="R65" s="19" t="s">
        <v>15</v>
      </c>
      <c r="S65" s="19" t="s">
        <v>10</v>
      </c>
      <c r="T65" s="152">
        <v>0.3</v>
      </c>
      <c r="U65" s="19" t="s">
        <v>20</v>
      </c>
      <c r="V65" s="19" t="s">
        <v>23</v>
      </c>
      <c r="W65" s="19" t="s">
        <v>27</v>
      </c>
      <c r="X65" s="176" t="s">
        <v>93</v>
      </c>
      <c r="Y65" s="152">
        <v>0.12</v>
      </c>
      <c r="Z65" s="220" t="s">
        <v>165</v>
      </c>
      <c r="AA65" s="152">
        <f t="shared" si="15"/>
        <v>0.2</v>
      </c>
      <c r="AB65" s="221" t="s">
        <v>102</v>
      </c>
      <c r="AC65" s="219" t="s">
        <v>32</v>
      </c>
      <c r="AD65" s="118" t="s">
        <v>570</v>
      </c>
      <c r="AE65" s="7" t="s">
        <v>315</v>
      </c>
      <c r="AF65" s="7" t="s">
        <v>894</v>
      </c>
      <c r="AG65" s="391" t="s">
        <v>896</v>
      </c>
      <c r="AH65" s="155"/>
      <c r="AI65" s="398"/>
      <c r="AJ65" s="155"/>
      <c r="AK65" s="402"/>
      <c r="AL65" s="394"/>
      <c r="AM65" s="394"/>
      <c r="AN65" s="394"/>
      <c r="AO65" s="394"/>
    </row>
    <row r="66" spans="1:41" ht="160.5" customHeight="1" x14ac:dyDescent="0.25">
      <c r="A66" s="6">
        <v>52</v>
      </c>
      <c r="B66" s="6" t="s">
        <v>313</v>
      </c>
      <c r="C66" s="118" t="s">
        <v>316</v>
      </c>
      <c r="D66" s="427" t="s">
        <v>954</v>
      </c>
      <c r="E66" s="404" t="s">
        <v>989</v>
      </c>
      <c r="F66" s="404" t="s">
        <v>990</v>
      </c>
      <c r="G66" s="217" t="s">
        <v>81</v>
      </c>
      <c r="H66" s="7">
        <v>12</v>
      </c>
      <c r="I66" s="176" t="s">
        <v>193</v>
      </c>
      <c r="J66" s="235">
        <f t="shared" si="31"/>
        <v>0.6</v>
      </c>
      <c r="K66" s="220" t="s">
        <v>8</v>
      </c>
      <c r="L66" s="152">
        <f t="shared" si="33"/>
        <v>0.8</v>
      </c>
      <c r="M66" s="221" t="s">
        <v>100</v>
      </c>
      <c r="N66" s="6">
        <v>3</v>
      </c>
      <c r="O66" s="117" t="s">
        <v>961</v>
      </c>
      <c r="P66" s="6" t="s">
        <v>29</v>
      </c>
      <c r="Q66" s="6" t="s">
        <v>29</v>
      </c>
      <c r="R66" s="19" t="s">
        <v>16</v>
      </c>
      <c r="S66" s="19" t="s">
        <v>10</v>
      </c>
      <c r="T66" s="237">
        <v>0.3</v>
      </c>
      <c r="U66" s="19" t="s">
        <v>20</v>
      </c>
      <c r="V66" s="19" t="s">
        <v>23</v>
      </c>
      <c r="W66" s="19" t="s">
        <v>26</v>
      </c>
      <c r="X66" s="176" t="s">
        <v>93</v>
      </c>
      <c r="Y66" s="161">
        <v>0.16</v>
      </c>
      <c r="Z66" s="220" t="s">
        <v>8</v>
      </c>
      <c r="AA66" s="152">
        <f t="shared" si="15"/>
        <v>0.8</v>
      </c>
      <c r="AB66" s="221" t="s">
        <v>100</v>
      </c>
      <c r="AC66" s="219" t="s">
        <v>32</v>
      </c>
      <c r="AD66" s="437" t="s">
        <v>965</v>
      </c>
      <c r="AE66" s="7" t="s">
        <v>357</v>
      </c>
      <c r="AF66" s="7" t="s">
        <v>894</v>
      </c>
      <c r="AG66" s="391" t="s">
        <v>896</v>
      </c>
      <c r="AH66" s="155"/>
      <c r="AI66" s="398"/>
      <c r="AJ66" s="155"/>
      <c r="AK66" s="155"/>
      <c r="AL66" s="394"/>
      <c r="AM66" s="394"/>
      <c r="AN66" s="394"/>
      <c r="AO66" s="394"/>
    </row>
    <row r="67" spans="1:41" ht="69" x14ac:dyDescent="0.25">
      <c r="A67" s="6">
        <v>53</v>
      </c>
      <c r="B67" s="6" t="s">
        <v>314</v>
      </c>
      <c r="C67" s="118" t="s">
        <v>316</v>
      </c>
      <c r="D67" s="118" t="s">
        <v>955</v>
      </c>
      <c r="E67" s="155" t="s">
        <v>992</v>
      </c>
      <c r="F67" s="155" t="s">
        <v>991</v>
      </c>
      <c r="G67" s="217" t="s">
        <v>559</v>
      </c>
      <c r="H67" s="7">
        <v>816</v>
      </c>
      <c r="I67" s="176" t="s">
        <v>7</v>
      </c>
      <c r="J67" s="235">
        <f t="shared" si="31"/>
        <v>0.8</v>
      </c>
      <c r="K67" s="220" t="s">
        <v>8</v>
      </c>
      <c r="L67" s="152">
        <f t="shared" si="33"/>
        <v>0.8</v>
      </c>
      <c r="M67" s="221" t="s">
        <v>100</v>
      </c>
      <c r="N67" s="7">
        <v>4</v>
      </c>
      <c r="O67" s="117" t="s">
        <v>962</v>
      </c>
      <c r="P67" s="7" t="s">
        <v>29</v>
      </c>
      <c r="Q67" s="7" t="s">
        <v>29</v>
      </c>
      <c r="R67" s="19" t="s">
        <v>15</v>
      </c>
      <c r="S67" s="19" t="s">
        <v>10</v>
      </c>
      <c r="T67" s="159">
        <v>0.3</v>
      </c>
      <c r="U67" s="19" t="s">
        <v>20</v>
      </c>
      <c r="V67" s="19" t="s">
        <v>23</v>
      </c>
      <c r="W67" s="19" t="s">
        <v>27</v>
      </c>
      <c r="X67" s="176" t="s">
        <v>93</v>
      </c>
      <c r="Y67" s="152">
        <v>0.16</v>
      </c>
      <c r="Z67" s="220" t="s">
        <v>8</v>
      </c>
      <c r="AA67" s="152">
        <f t="shared" si="15"/>
        <v>0.8</v>
      </c>
      <c r="AB67" s="221" t="s">
        <v>100</v>
      </c>
      <c r="AC67" s="219" t="s">
        <v>32</v>
      </c>
      <c r="AD67" s="155" t="s">
        <v>317</v>
      </c>
      <c r="AE67" s="7" t="s">
        <v>358</v>
      </c>
      <c r="AF67" s="7" t="s">
        <v>894</v>
      </c>
      <c r="AG67" s="391" t="s">
        <v>896</v>
      </c>
      <c r="AH67" s="155"/>
      <c r="AI67" s="402"/>
      <c r="AJ67" s="155"/>
      <c r="AK67" s="155"/>
      <c r="AL67" s="394"/>
      <c r="AM67" s="394"/>
      <c r="AN67" s="394"/>
      <c r="AO67" s="394"/>
    </row>
    <row r="68" spans="1:41" ht="91.5" customHeight="1" x14ac:dyDescent="0.25">
      <c r="A68" s="6">
        <v>54</v>
      </c>
      <c r="B68" s="6" t="s">
        <v>632</v>
      </c>
      <c r="C68" s="118" t="s">
        <v>956</v>
      </c>
      <c r="D68" s="118" t="s">
        <v>957</v>
      </c>
      <c r="E68" s="155" t="s">
        <v>994</v>
      </c>
      <c r="F68" s="155" t="s">
        <v>993</v>
      </c>
      <c r="G68" s="217" t="s">
        <v>605</v>
      </c>
      <c r="H68" s="7">
        <v>1</v>
      </c>
      <c r="I68" s="413" t="s">
        <v>93</v>
      </c>
      <c r="J68" s="235">
        <f t="shared" si="31"/>
        <v>0.2</v>
      </c>
      <c r="K68" s="414" t="s">
        <v>8</v>
      </c>
      <c r="L68" s="327">
        <f t="shared" si="33"/>
        <v>0.8</v>
      </c>
      <c r="M68" s="415" t="s">
        <v>100</v>
      </c>
      <c r="N68" s="6">
        <v>5</v>
      </c>
      <c r="O68" s="117" t="s">
        <v>963</v>
      </c>
      <c r="P68" s="151" t="s">
        <v>29</v>
      </c>
      <c r="Q68" s="151" t="s">
        <v>29</v>
      </c>
      <c r="R68" s="19" t="s">
        <v>15</v>
      </c>
      <c r="S68" s="19" t="s">
        <v>10</v>
      </c>
      <c r="T68" s="152">
        <v>0.3</v>
      </c>
      <c r="U68" s="19" t="s">
        <v>20</v>
      </c>
      <c r="V68" s="19" t="s">
        <v>23</v>
      </c>
      <c r="W68" s="19" t="s">
        <v>27</v>
      </c>
      <c r="X68" s="438" t="s">
        <v>93</v>
      </c>
      <c r="Y68" s="173">
        <v>0.04</v>
      </c>
      <c r="Z68" s="356" t="s">
        <v>8</v>
      </c>
      <c r="AA68" s="235">
        <v>0.8</v>
      </c>
      <c r="AB68" s="415" t="s">
        <v>100</v>
      </c>
      <c r="AC68" s="643" t="s">
        <v>32</v>
      </c>
      <c r="AD68" s="155" t="s">
        <v>966</v>
      </c>
      <c r="AE68" s="238" t="s">
        <v>319</v>
      </c>
      <c r="AF68" s="7" t="s">
        <v>894</v>
      </c>
      <c r="AG68" s="391" t="s">
        <v>896</v>
      </c>
      <c r="AH68" s="400"/>
      <c r="AI68" s="155"/>
      <c r="AJ68" s="400"/>
      <c r="AK68" s="155"/>
      <c r="AL68" s="400"/>
      <c r="AM68" s="155"/>
      <c r="AN68" s="394"/>
      <c r="AO68" s="394"/>
    </row>
    <row r="69" spans="1:41" ht="90.75" customHeight="1" x14ac:dyDescent="0.25">
      <c r="A69" s="6">
        <v>55</v>
      </c>
      <c r="B69" s="6" t="s">
        <v>633</v>
      </c>
      <c r="C69" s="424" t="s">
        <v>631</v>
      </c>
      <c r="D69" s="424" t="s">
        <v>958</v>
      </c>
      <c r="E69" s="422" t="s">
        <v>996</v>
      </c>
      <c r="F69" s="473" t="s">
        <v>995</v>
      </c>
      <c r="G69" s="217" t="s">
        <v>605</v>
      </c>
      <c r="H69" s="7">
        <v>1</v>
      </c>
      <c r="I69" s="413" t="s">
        <v>93</v>
      </c>
      <c r="J69" s="235">
        <f t="shared" si="31"/>
        <v>0.2</v>
      </c>
      <c r="K69" s="414" t="s">
        <v>8</v>
      </c>
      <c r="L69" s="327">
        <f t="shared" ref="L69:L70" si="34">IF(K69="LEVE",20%,IF(K69="MENOR",40%,IF(K69="MODERADO",60%,IF(K69="MAYOR",80%,IF(K69="CATASTRÓFICO",100%,IF(I69="",""))))))</f>
        <v>0.8</v>
      </c>
      <c r="M69" s="415" t="s">
        <v>100</v>
      </c>
      <c r="N69" s="6">
        <v>6</v>
      </c>
      <c r="O69" s="117" t="s">
        <v>964</v>
      </c>
      <c r="P69" s="151" t="s">
        <v>29</v>
      </c>
      <c r="Q69" s="151" t="s">
        <v>29</v>
      </c>
      <c r="R69" s="19" t="s">
        <v>15</v>
      </c>
      <c r="S69" s="19" t="s">
        <v>10</v>
      </c>
      <c r="T69" s="152">
        <v>0.3</v>
      </c>
      <c r="U69" s="19" t="s">
        <v>20</v>
      </c>
      <c r="V69" s="19" t="s">
        <v>23</v>
      </c>
      <c r="W69" s="19" t="s">
        <v>27</v>
      </c>
      <c r="X69" s="438" t="s">
        <v>93</v>
      </c>
      <c r="Y69" s="173">
        <v>0.04</v>
      </c>
      <c r="Z69" s="356" t="s">
        <v>8</v>
      </c>
      <c r="AA69" s="327">
        <v>0.8</v>
      </c>
      <c r="AB69" s="415" t="s">
        <v>100</v>
      </c>
      <c r="AC69" s="644"/>
      <c r="AD69" s="155" t="s">
        <v>967</v>
      </c>
      <c r="AE69" s="238" t="s">
        <v>319</v>
      </c>
      <c r="AF69" s="7" t="s">
        <v>894</v>
      </c>
      <c r="AG69" s="391" t="s">
        <v>896</v>
      </c>
      <c r="AH69" s="155"/>
      <c r="AI69" s="405"/>
      <c r="AJ69" s="155"/>
      <c r="AK69" s="155"/>
      <c r="AL69" s="155"/>
      <c r="AM69" s="155"/>
      <c r="AN69" s="394"/>
      <c r="AO69" s="394"/>
    </row>
    <row r="70" spans="1:41" ht="52.5" customHeight="1" x14ac:dyDescent="0.25">
      <c r="A70" s="597">
        <v>56</v>
      </c>
      <c r="B70" s="597" t="s">
        <v>323</v>
      </c>
      <c r="C70" s="645" t="s">
        <v>145</v>
      </c>
      <c r="D70" s="645" t="s">
        <v>594</v>
      </c>
      <c r="E70" s="645" t="s">
        <v>726</v>
      </c>
      <c r="F70" s="645" t="s">
        <v>727</v>
      </c>
      <c r="G70" s="606" t="s">
        <v>559</v>
      </c>
      <c r="H70" s="606">
        <v>300</v>
      </c>
      <c r="I70" s="602" t="s">
        <v>193</v>
      </c>
      <c r="J70" s="614">
        <f t="shared" ref="J70" si="35">IF(I70="MUY BAJA",20%,IF(I70="BAJA",40%,IF(I70="MEDIA",60%,IF(I70="ALTA",80%,IF(I70="MUY ALTA",100%,IF(I70="",""))))))</f>
        <v>0.6</v>
      </c>
      <c r="K70" s="617" t="s">
        <v>8</v>
      </c>
      <c r="L70" s="614">
        <f t="shared" si="34"/>
        <v>0.8</v>
      </c>
      <c r="M70" s="625" t="s">
        <v>100</v>
      </c>
      <c r="N70" s="6">
        <v>1</v>
      </c>
      <c r="O70" s="155" t="s">
        <v>318</v>
      </c>
      <c r="P70" s="6" t="s">
        <v>29</v>
      </c>
      <c r="Q70" s="6" t="s">
        <v>29</v>
      </c>
      <c r="R70" s="19" t="s">
        <v>17</v>
      </c>
      <c r="S70" s="19" t="s">
        <v>10</v>
      </c>
      <c r="T70" s="152">
        <v>0.3</v>
      </c>
      <c r="U70" s="19" t="s">
        <v>20</v>
      </c>
      <c r="V70" s="19" t="s">
        <v>23</v>
      </c>
      <c r="W70" s="19" t="s">
        <v>27</v>
      </c>
      <c r="X70" s="611" t="s">
        <v>93</v>
      </c>
      <c r="Y70" s="173">
        <v>0.12</v>
      </c>
      <c r="Z70" s="647" t="s">
        <v>101</v>
      </c>
      <c r="AA70" s="614">
        <v>0.6</v>
      </c>
      <c r="AB70" s="625" t="s">
        <v>101</v>
      </c>
      <c r="AC70" s="643" t="s">
        <v>32</v>
      </c>
      <c r="AD70" s="155" t="s">
        <v>359</v>
      </c>
      <c r="AE70" s="238" t="s">
        <v>319</v>
      </c>
      <c r="AF70" s="7" t="s">
        <v>894</v>
      </c>
      <c r="AG70" s="417" t="s">
        <v>898</v>
      </c>
      <c r="AH70" s="453"/>
      <c r="AI70" s="454"/>
      <c r="AJ70" s="406"/>
      <c r="AK70" s="155"/>
      <c r="AL70" s="406"/>
      <c r="AM70" s="155"/>
      <c r="AN70" s="394"/>
      <c r="AO70" s="394"/>
    </row>
    <row r="71" spans="1:41" ht="67.5" customHeight="1" x14ac:dyDescent="0.25">
      <c r="A71" s="598"/>
      <c r="B71" s="598"/>
      <c r="C71" s="646"/>
      <c r="D71" s="646"/>
      <c r="E71" s="652"/>
      <c r="F71" s="652"/>
      <c r="G71" s="613"/>
      <c r="H71" s="613"/>
      <c r="I71" s="612"/>
      <c r="J71" s="624"/>
      <c r="K71" s="618"/>
      <c r="L71" s="615"/>
      <c r="M71" s="626"/>
      <c r="N71" s="6">
        <v>2</v>
      </c>
      <c r="O71" s="155" t="s">
        <v>746</v>
      </c>
      <c r="P71" s="6" t="s">
        <v>29</v>
      </c>
      <c r="Q71" s="6" t="s">
        <v>29</v>
      </c>
      <c r="R71" s="19" t="s">
        <v>16</v>
      </c>
      <c r="S71" s="19" t="s">
        <v>10</v>
      </c>
      <c r="T71" s="152">
        <v>0.4</v>
      </c>
      <c r="U71" s="19" t="s">
        <v>20</v>
      </c>
      <c r="V71" s="19" t="s">
        <v>23</v>
      </c>
      <c r="W71" s="19" t="s">
        <v>26</v>
      </c>
      <c r="X71" s="612"/>
      <c r="Y71" s="173">
        <v>7.1999999999999995E-2</v>
      </c>
      <c r="Z71" s="648"/>
      <c r="AA71" s="615"/>
      <c r="AB71" s="627"/>
      <c r="AC71" s="644"/>
      <c r="AD71" s="155" t="s">
        <v>634</v>
      </c>
      <c r="AE71" s="238" t="s">
        <v>319</v>
      </c>
      <c r="AF71" s="7" t="s">
        <v>894</v>
      </c>
      <c r="AG71" s="417" t="s">
        <v>898</v>
      </c>
      <c r="AH71" s="455"/>
      <c r="AI71" s="454"/>
      <c r="AJ71" s="400"/>
      <c r="AK71" s="405"/>
      <c r="AL71" s="400"/>
      <c r="AM71" s="405"/>
      <c r="AN71" s="394"/>
      <c r="AO71" s="394"/>
    </row>
    <row r="72" spans="1:41" ht="91.5" customHeight="1" x14ac:dyDescent="0.25">
      <c r="A72" s="216">
        <v>57</v>
      </c>
      <c r="B72" s="6" t="s">
        <v>324</v>
      </c>
      <c r="C72" s="118" t="s">
        <v>145</v>
      </c>
      <c r="D72" s="118" t="s">
        <v>944</v>
      </c>
      <c r="E72" s="155" t="s">
        <v>945</v>
      </c>
      <c r="F72" s="155" t="s">
        <v>946</v>
      </c>
      <c r="G72" s="217" t="s">
        <v>559</v>
      </c>
      <c r="H72" s="7">
        <v>300</v>
      </c>
      <c r="I72" s="413" t="s">
        <v>7</v>
      </c>
      <c r="J72" s="235">
        <f t="shared" ref="J72" si="36">IF(I72="MUY BAJA",20%,IF(I72="BAJA",40%,IF(I72="MEDIA",60%,IF(I72="ALTA",80%,IF(I72="MUY ALTA",100%,IF(I72="",""))))))</f>
        <v>0.8</v>
      </c>
      <c r="K72" s="414" t="s">
        <v>101</v>
      </c>
      <c r="L72" s="152">
        <v>0.6</v>
      </c>
      <c r="M72" s="221" t="s">
        <v>100</v>
      </c>
      <c r="N72" s="6">
        <v>1</v>
      </c>
      <c r="O72" s="118" t="s">
        <v>947</v>
      </c>
      <c r="P72" s="6" t="s">
        <v>29</v>
      </c>
      <c r="Q72" s="6" t="s">
        <v>29</v>
      </c>
      <c r="R72" s="19" t="s">
        <v>16</v>
      </c>
      <c r="S72" s="19" t="s">
        <v>10</v>
      </c>
      <c r="T72" s="152">
        <v>0.4</v>
      </c>
      <c r="U72" s="19" t="s">
        <v>20</v>
      </c>
      <c r="V72" s="19" t="s">
        <v>23</v>
      </c>
      <c r="W72" s="19" t="s">
        <v>26</v>
      </c>
      <c r="X72" s="176" t="s">
        <v>94</v>
      </c>
      <c r="Y72" s="152">
        <v>0.32</v>
      </c>
      <c r="Z72" s="220" t="s">
        <v>101</v>
      </c>
      <c r="AA72" s="152">
        <v>0.6</v>
      </c>
      <c r="AB72" s="221" t="s">
        <v>101</v>
      </c>
      <c r="AC72" s="219" t="s">
        <v>32</v>
      </c>
      <c r="AD72" s="155" t="s">
        <v>949</v>
      </c>
      <c r="AE72" s="238" t="s">
        <v>320</v>
      </c>
      <c r="AF72" s="7" t="s">
        <v>894</v>
      </c>
      <c r="AG72" s="391" t="s">
        <v>896</v>
      </c>
      <c r="AH72" s="454"/>
      <c r="AI72" s="454"/>
      <c r="AJ72" s="405"/>
      <c r="AK72" s="405"/>
      <c r="AL72" s="405"/>
      <c r="AM72" s="405"/>
      <c r="AN72" s="394"/>
      <c r="AO72" s="394"/>
    </row>
    <row r="73" spans="1:41" ht="47.25" customHeight="1" x14ac:dyDescent="0.25">
      <c r="A73" s="657">
        <v>58</v>
      </c>
      <c r="B73" s="655" t="s">
        <v>325</v>
      </c>
      <c r="C73" s="645" t="s">
        <v>145</v>
      </c>
      <c r="D73" s="645" t="s">
        <v>360</v>
      </c>
      <c r="E73" s="651" t="s">
        <v>728</v>
      </c>
      <c r="F73" s="651" t="s">
        <v>729</v>
      </c>
      <c r="G73" s="606" t="s">
        <v>565</v>
      </c>
      <c r="H73" s="606">
        <v>300</v>
      </c>
      <c r="I73" s="611" t="s">
        <v>193</v>
      </c>
      <c r="J73" s="614">
        <f t="shared" ref="J73" si="37">IF(I73="MUY BAJA",20%,IF(I73="BAJA",40%,IF(I73="MEDIA",60%,IF(I73="ALTA",80%,IF(I73="MUY ALTA",100%,IF(I73="",""))))))</f>
        <v>0.6</v>
      </c>
      <c r="K73" s="617" t="s">
        <v>8</v>
      </c>
      <c r="L73" s="614">
        <v>0.8</v>
      </c>
      <c r="M73" s="625" t="s">
        <v>100</v>
      </c>
      <c r="N73" s="6">
        <v>1</v>
      </c>
      <c r="O73" s="118" t="s">
        <v>830</v>
      </c>
      <c r="P73" s="6" t="s">
        <v>29</v>
      </c>
      <c r="Q73" s="6" t="s">
        <v>29</v>
      </c>
      <c r="R73" s="19" t="s">
        <v>17</v>
      </c>
      <c r="S73" s="19" t="s">
        <v>10</v>
      </c>
      <c r="T73" s="152">
        <v>0.3</v>
      </c>
      <c r="U73" s="19" t="s">
        <v>20</v>
      </c>
      <c r="V73" s="19" t="s">
        <v>23</v>
      </c>
      <c r="W73" s="19" t="s">
        <v>27</v>
      </c>
      <c r="X73" s="611" t="s">
        <v>94</v>
      </c>
      <c r="Y73" s="152">
        <v>0.28000000000000003</v>
      </c>
      <c r="Z73" s="649" t="s">
        <v>8</v>
      </c>
      <c r="AA73" s="614">
        <f>IF(Z73="LEVE",20%,IF(Z73="MENOR",40%,IF(Z73="MODERADO",60%,IF(Z73="MAYOR",80%,IF(Z73="CATASTRÓFICO",100%,IF(X73="",""))))))</f>
        <v>0.8</v>
      </c>
      <c r="AB73" s="625" t="s">
        <v>100</v>
      </c>
      <c r="AC73" s="219" t="s">
        <v>32</v>
      </c>
      <c r="AD73" s="155" t="s">
        <v>950</v>
      </c>
      <c r="AE73" s="241" t="s">
        <v>321</v>
      </c>
      <c r="AF73" s="7" t="s">
        <v>894</v>
      </c>
      <c r="AG73" s="391" t="s">
        <v>896</v>
      </c>
      <c r="AH73" s="453"/>
      <c r="AI73" s="454"/>
      <c r="AJ73" s="406"/>
      <c r="AK73" s="155"/>
      <c r="AL73" s="406"/>
      <c r="AM73" s="155"/>
      <c r="AN73" s="394"/>
      <c r="AO73" s="394"/>
    </row>
    <row r="74" spans="1:41" ht="47.25" customHeight="1" x14ac:dyDescent="0.25">
      <c r="A74" s="658"/>
      <c r="B74" s="656"/>
      <c r="C74" s="646"/>
      <c r="D74" s="646"/>
      <c r="E74" s="652"/>
      <c r="F74" s="652"/>
      <c r="G74" s="613"/>
      <c r="H74" s="613"/>
      <c r="I74" s="612"/>
      <c r="J74" s="624"/>
      <c r="K74" s="623"/>
      <c r="L74" s="615"/>
      <c r="M74" s="627"/>
      <c r="N74" s="6">
        <v>2</v>
      </c>
      <c r="O74" s="118" t="s">
        <v>948</v>
      </c>
      <c r="P74" s="6" t="s">
        <v>29</v>
      </c>
      <c r="Q74" s="6" t="s">
        <v>29</v>
      </c>
      <c r="R74" s="19" t="s">
        <v>16</v>
      </c>
      <c r="S74" s="19" t="s">
        <v>10</v>
      </c>
      <c r="T74" s="152">
        <v>0.4</v>
      </c>
      <c r="U74" s="19" t="s">
        <v>20</v>
      </c>
      <c r="V74" s="19" t="s">
        <v>23</v>
      </c>
      <c r="W74" s="19" t="s">
        <v>26</v>
      </c>
      <c r="X74" s="612"/>
      <c r="Y74" s="173">
        <v>0.16800000000000001</v>
      </c>
      <c r="Z74" s="650"/>
      <c r="AA74" s="615"/>
      <c r="AB74" s="627"/>
      <c r="AC74" s="219" t="s">
        <v>214</v>
      </c>
      <c r="AD74" s="240" t="s">
        <v>952</v>
      </c>
      <c r="AE74" s="241" t="s">
        <v>321</v>
      </c>
      <c r="AF74" s="7" t="s">
        <v>894</v>
      </c>
      <c r="AG74" s="391" t="s">
        <v>896</v>
      </c>
      <c r="AH74" s="455"/>
      <c r="AI74" s="454"/>
      <c r="AJ74" s="400"/>
      <c r="AK74" s="405"/>
      <c r="AL74" s="400"/>
      <c r="AM74" s="405"/>
      <c r="AN74" s="394"/>
      <c r="AO74" s="394"/>
    </row>
    <row r="75" spans="1:41" ht="78" customHeight="1" x14ac:dyDescent="0.25">
      <c r="A75" s="216">
        <v>59</v>
      </c>
      <c r="B75" s="416" t="s">
        <v>635</v>
      </c>
      <c r="C75" s="424" t="s">
        <v>636</v>
      </c>
      <c r="D75" s="424" t="s">
        <v>637</v>
      </c>
      <c r="E75" s="422" t="s">
        <v>745</v>
      </c>
      <c r="F75" s="422" t="s">
        <v>730</v>
      </c>
      <c r="G75" s="217" t="s">
        <v>605</v>
      </c>
      <c r="H75" s="474">
        <v>300</v>
      </c>
      <c r="I75" s="176" t="s">
        <v>193</v>
      </c>
      <c r="J75" s="235">
        <f t="shared" ref="J75:J80" si="38">IF(I75="MUY BAJA",20%,IF(I75="BAJA",40%,IF(I75="MEDIA",60%,IF(I75="ALTA",80%,IF(I75="MUY ALTA",100%,IF(I75="",""))))))</f>
        <v>0.6</v>
      </c>
      <c r="K75" s="220" t="s">
        <v>8</v>
      </c>
      <c r="L75" s="152">
        <v>0.8</v>
      </c>
      <c r="M75" s="221" t="s">
        <v>99</v>
      </c>
      <c r="N75" s="6">
        <v>1</v>
      </c>
      <c r="O75" s="118" t="s">
        <v>638</v>
      </c>
      <c r="P75" s="6" t="s">
        <v>29</v>
      </c>
      <c r="Q75" s="6" t="s">
        <v>29</v>
      </c>
      <c r="R75" s="19" t="s">
        <v>16</v>
      </c>
      <c r="S75" s="19" t="s">
        <v>10</v>
      </c>
      <c r="T75" s="152">
        <v>0.3</v>
      </c>
      <c r="U75" s="19" t="s">
        <v>20</v>
      </c>
      <c r="V75" s="19" t="s">
        <v>23</v>
      </c>
      <c r="W75" s="19" t="s">
        <v>26</v>
      </c>
      <c r="X75" s="413" t="s">
        <v>93</v>
      </c>
      <c r="Y75" s="239">
        <v>0.12</v>
      </c>
      <c r="Z75" s="356" t="s">
        <v>8</v>
      </c>
      <c r="AA75" s="420">
        <v>0.8</v>
      </c>
      <c r="AB75" s="221" t="s">
        <v>100</v>
      </c>
      <c r="AC75" s="219" t="s">
        <v>32</v>
      </c>
      <c r="AD75" s="155" t="s">
        <v>951</v>
      </c>
      <c r="AE75" s="241" t="s">
        <v>321</v>
      </c>
      <c r="AF75" s="7" t="s">
        <v>894</v>
      </c>
      <c r="AG75" s="391" t="s">
        <v>896</v>
      </c>
      <c r="AH75" s="455"/>
      <c r="AI75" s="454"/>
      <c r="AJ75" s="405"/>
      <c r="AK75" s="405"/>
      <c r="AL75" s="405"/>
      <c r="AM75" s="405"/>
      <c r="AN75" s="394"/>
      <c r="AO75" s="394"/>
    </row>
    <row r="76" spans="1:41" ht="76.5" customHeight="1" x14ac:dyDescent="0.25">
      <c r="A76" s="216">
        <v>60</v>
      </c>
      <c r="B76" s="416" t="s">
        <v>640</v>
      </c>
      <c r="C76" s="424" t="s">
        <v>636</v>
      </c>
      <c r="D76" s="424" t="s">
        <v>637</v>
      </c>
      <c r="E76" s="422" t="s">
        <v>744</v>
      </c>
      <c r="F76" s="422" t="s">
        <v>730</v>
      </c>
      <c r="G76" s="217" t="s">
        <v>605</v>
      </c>
      <c r="H76" s="474">
        <v>300</v>
      </c>
      <c r="I76" s="176" t="s">
        <v>94</v>
      </c>
      <c r="J76" s="235">
        <f t="shared" si="38"/>
        <v>0.4</v>
      </c>
      <c r="K76" s="220" t="s">
        <v>104</v>
      </c>
      <c r="L76" s="152">
        <v>0.8</v>
      </c>
      <c r="M76" s="221" t="s">
        <v>99</v>
      </c>
      <c r="N76" s="6">
        <v>1</v>
      </c>
      <c r="O76" s="118" t="s">
        <v>639</v>
      </c>
      <c r="P76" s="6" t="s">
        <v>29</v>
      </c>
      <c r="Q76" s="6" t="s">
        <v>29</v>
      </c>
      <c r="R76" s="19" t="s">
        <v>17</v>
      </c>
      <c r="S76" s="19" t="s">
        <v>10</v>
      </c>
      <c r="T76" s="152">
        <v>0.3</v>
      </c>
      <c r="U76" s="19" t="s">
        <v>20</v>
      </c>
      <c r="V76" s="19" t="s">
        <v>23</v>
      </c>
      <c r="W76" s="19" t="s">
        <v>27</v>
      </c>
      <c r="X76" s="176" t="s">
        <v>94</v>
      </c>
      <c r="Y76" s="152">
        <v>0.4</v>
      </c>
      <c r="Z76" s="220" t="s">
        <v>104</v>
      </c>
      <c r="AA76" s="152">
        <v>0.8</v>
      </c>
      <c r="AB76" s="221" t="s">
        <v>99</v>
      </c>
      <c r="AC76" s="219" t="s">
        <v>32</v>
      </c>
      <c r="AD76" s="118" t="s">
        <v>643</v>
      </c>
      <c r="AE76" s="241" t="s">
        <v>321</v>
      </c>
      <c r="AF76" s="7" t="s">
        <v>894</v>
      </c>
      <c r="AG76" s="391" t="s">
        <v>896</v>
      </c>
      <c r="AH76" s="455"/>
      <c r="AI76" s="454"/>
      <c r="AJ76" s="405"/>
      <c r="AK76" s="405"/>
      <c r="AL76" s="405"/>
      <c r="AM76" s="405"/>
      <c r="AN76" s="394"/>
      <c r="AO76" s="394"/>
    </row>
    <row r="77" spans="1:41" ht="82.5" customHeight="1" x14ac:dyDescent="0.25">
      <c r="A77" s="494">
        <v>61</v>
      </c>
      <c r="B77" s="6" t="s">
        <v>328</v>
      </c>
      <c r="C77" s="427" t="s">
        <v>145</v>
      </c>
      <c r="D77" s="427" t="s">
        <v>326</v>
      </c>
      <c r="E77" s="404" t="s">
        <v>731</v>
      </c>
      <c r="F77" s="404" t="s">
        <v>732</v>
      </c>
      <c r="G77" s="217" t="s">
        <v>81</v>
      </c>
      <c r="H77" s="7">
        <v>8</v>
      </c>
      <c r="I77" s="176" t="s">
        <v>94</v>
      </c>
      <c r="J77" s="235">
        <f t="shared" si="38"/>
        <v>0.4</v>
      </c>
      <c r="K77" s="220" t="s">
        <v>104</v>
      </c>
      <c r="L77" s="152">
        <f t="shared" ref="L77:L79" si="39">IF(K77="LEVE",20%,IF(K77="MENOR",40%,IF(K77="MODERADO",60%,IF(K77="MAYOR",80%,IF(K77="CATASTRÓFICO",100%,IF(I77="",""))))))</f>
        <v>1</v>
      </c>
      <c r="M77" s="221" t="s">
        <v>99</v>
      </c>
      <c r="N77" s="7">
        <v>2</v>
      </c>
      <c r="O77" s="485" t="s">
        <v>834</v>
      </c>
      <c r="P77" s="7" t="s">
        <v>29</v>
      </c>
      <c r="Q77" s="7" t="s">
        <v>29</v>
      </c>
      <c r="R77" s="19" t="s">
        <v>15</v>
      </c>
      <c r="S77" s="19" t="s">
        <v>10</v>
      </c>
      <c r="T77" s="8">
        <v>0.4</v>
      </c>
      <c r="U77" s="19" t="s">
        <v>20</v>
      </c>
      <c r="V77" s="19" t="s">
        <v>23</v>
      </c>
      <c r="W77" s="19" t="s">
        <v>27</v>
      </c>
      <c r="X77" s="176" t="s">
        <v>93</v>
      </c>
      <c r="Y77" s="236">
        <v>0</v>
      </c>
      <c r="Z77" s="220" t="s">
        <v>104</v>
      </c>
      <c r="AA77" s="152">
        <f>IF(Z77="LEVE",20%,IF(Z77="MENOR",40%,IF(Z77="MODERADO",60%,IF(Z77="MAYOR",80%,IF(Z77="CATASTRÓFICO",100%,IF(X77="",""))))))</f>
        <v>1</v>
      </c>
      <c r="AB77" s="221" t="s">
        <v>99</v>
      </c>
      <c r="AC77" s="219" t="s">
        <v>32</v>
      </c>
      <c r="AD77" s="412" t="s">
        <v>643</v>
      </c>
      <c r="AE77" s="7" t="s">
        <v>327</v>
      </c>
      <c r="AF77" s="7" t="s">
        <v>894</v>
      </c>
      <c r="AG77" s="391" t="s">
        <v>896</v>
      </c>
      <c r="AH77" s="455"/>
      <c r="AI77" s="454"/>
      <c r="AJ77" s="400"/>
      <c r="AK77" s="405"/>
      <c r="AL77" s="400"/>
      <c r="AM77" s="405"/>
      <c r="AN77" s="394"/>
      <c r="AO77" s="394"/>
    </row>
    <row r="78" spans="1:41" ht="76.5" customHeight="1" x14ac:dyDescent="0.25">
      <c r="A78" s="216">
        <v>62</v>
      </c>
      <c r="B78" s="6" t="s">
        <v>329</v>
      </c>
      <c r="C78" s="427" t="s">
        <v>145</v>
      </c>
      <c r="D78" s="427" t="s">
        <v>641</v>
      </c>
      <c r="E78" s="404" t="s">
        <v>733</v>
      </c>
      <c r="F78" s="404" t="s">
        <v>734</v>
      </c>
      <c r="G78" s="217" t="s">
        <v>81</v>
      </c>
      <c r="H78" s="7">
        <v>8</v>
      </c>
      <c r="I78" s="176" t="s">
        <v>193</v>
      </c>
      <c r="J78" s="235">
        <f t="shared" si="38"/>
        <v>0.6</v>
      </c>
      <c r="K78" s="220" t="s">
        <v>165</v>
      </c>
      <c r="L78" s="152">
        <f t="shared" si="39"/>
        <v>0.2</v>
      </c>
      <c r="M78" s="221" t="s">
        <v>102</v>
      </c>
      <c r="N78" s="7">
        <v>3</v>
      </c>
      <c r="O78" s="155" t="s">
        <v>642</v>
      </c>
      <c r="P78" s="7" t="s">
        <v>29</v>
      </c>
      <c r="Q78" s="7" t="s">
        <v>29</v>
      </c>
      <c r="R78" s="19" t="s">
        <v>15</v>
      </c>
      <c r="S78" s="19" t="s">
        <v>10</v>
      </c>
      <c r="T78" s="8">
        <v>0.4</v>
      </c>
      <c r="U78" s="19" t="s">
        <v>20</v>
      </c>
      <c r="V78" s="19" t="s">
        <v>23</v>
      </c>
      <c r="W78" s="19" t="s">
        <v>27</v>
      </c>
      <c r="X78" s="176" t="s">
        <v>193</v>
      </c>
      <c r="Y78" s="236">
        <v>0.48</v>
      </c>
      <c r="Z78" s="220" t="s">
        <v>165</v>
      </c>
      <c r="AA78" s="152">
        <f>IF(Z78="LEVE",20%,IF(Z78="MENOR",40%,IF(Z78="MODERADO",60%,IF(Z78="MAYOR",80%,IF(Z78="CATASTRÓFICO",100%,IF(X78="",""))))))</f>
        <v>0.2</v>
      </c>
      <c r="AB78" s="221" t="s">
        <v>102</v>
      </c>
      <c r="AC78" s="219" t="s">
        <v>32</v>
      </c>
      <c r="AD78" s="412" t="s">
        <v>644</v>
      </c>
      <c r="AE78" s="7" t="s">
        <v>327</v>
      </c>
      <c r="AF78" s="7" t="s">
        <v>894</v>
      </c>
      <c r="AG78" s="391" t="s">
        <v>896</v>
      </c>
      <c r="AH78" s="455"/>
      <c r="AI78" s="454"/>
      <c r="AJ78" s="400"/>
      <c r="AK78" s="405"/>
      <c r="AL78" s="400"/>
      <c r="AM78" s="405"/>
      <c r="AN78" s="394"/>
      <c r="AO78" s="394"/>
    </row>
    <row r="79" spans="1:41" ht="82.8" x14ac:dyDescent="0.25">
      <c r="A79" s="494">
        <v>63</v>
      </c>
      <c r="B79" s="6" t="s">
        <v>330</v>
      </c>
      <c r="C79" s="427" t="s">
        <v>145</v>
      </c>
      <c r="D79" s="427" t="s">
        <v>813</v>
      </c>
      <c r="E79" s="404" t="s">
        <v>812</v>
      </c>
      <c r="F79" s="404" t="s">
        <v>811</v>
      </c>
      <c r="G79" s="217" t="s">
        <v>565</v>
      </c>
      <c r="H79" s="7">
        <v>200</v>
      </c>
      <c r="I79" s="176" t="s">
        <v>94</v>
      </c>
      <c r="J79" s="235">
        <f t="shared" si="38"/>
        <v>0.4</v>
      </c>
      <c r="K79" s="220" t="s">
        <v>104</v>
      </c>
      <c r="L79" s="152">
        <f t="shared" si="39"/>
        <v>1</v>
      </c>
      <c r="M79" s="221" t="s">
        <v>99</v>
      </c>
      <c r="N79" s="7">
        <v>4</v>
      </c>
      <c r="O79" s="485" t="s">
        <v>831</v>
      </c>
      <c r="P79" s="7" t="s">
        <v>29</v>
      </c>
      <c r="Q79" s="7" t="s">
        <v>29</v>
      </c>
      <c r="R79" s="19" t="s">
        <v>15</v>
      </c>
      <c r="S79" s="19" t="s">
        <v>10</v>
      </c>
      <c r="T79" s="8">
        <v>0.3</v>
      </c>
      <c r="U79" s="19" t="s">
        <v>20</v>
      </c>
      <c r="V79" s="19" t="s">
        <v>23</v>
      </c>
      <c r="W79" s="19" t="s">
        <v>27</v>
      </c>
      <c r="X79" s="176" t="s">
        <v>93</v>
      </c>
      <c r="Y79" s="236">
        <v>0</v>
      </c>
      <c r="Z79" s="220" t="s">
        <v>8</v>
      </c>
      <c r="AA79" s="152">
        <f>IF(Z79="LEVE",20%,IF(Z79="MENOR",40%,IF(Z79="MODERADO",60%,IF(Z79="MAYOR",80%,IF(Z79="CATASTRÓFICO",100%,IF(X79="",""))))))</f>
        <v>0.8</v>
      </c>
      <c r="AB79" s="221" t="s">
        <v>100</v>
      </c>
      <c r="AC79" s="219" t="s">
        <v>32</v>
      </c>
      <c r="AD79" s="412" t="s">
        <v>953</v>
      </c>
      <c r="AE79" s="7" t="s">
        <v>321</v>
      </c>
      <c r="AF79" s="7" t="s">
        <v>894</v>
      </c>
      <c r="AG79" s="391" t="s">
        <v>896</v>
      </c>
      <c r="AH79" s="455"/>
      <c r="AI79" s="454"/>
      <c r="AJ79" s="400"/>
      <c r="AK79" s="405"/>
      <c r="AL79" s="400"/>
      <c r="AM79" s="405"/>
      <c r="AN79" s="394"/>
      <c r="AO79" s="394"/>
    </row>
    <row r="80" spans="1:41" ht="82.8" x14ac:dyDescent="0.25">
      <c r="A80" s="494">
        <v>64</v>
      </c>
      <c r="B80" s="6" t="s">
        <v>331</v>
      </c>
      <c r="C80" s="427" t="s">
        <v>145</v>
      </c>
      <c r="D80" s="427" t="s">
        <v>814</v>
      </c>
      <c r="E80" s="404" t="s">
        <v>361</v>
      </c>
      <c r="F80" s="404" t="s">
        <v>362</v>
      </c>
      <c r="G80" s="217" t="s">
        <v>565</v>
      </c>
      <c r="H80" s="7">
        <v>8</v>
      </c>
      <c r="I80" s="176" t="s">
        <v>94</v>
      </c>
      <c r="J80" s="235">
        <f t="shared" si="38"/>
        <v>0.4</v>
      </c>
      <c r="K80" s="220" t="s">
        <v>104</v>
      </c>
      <c r="L80" s="152">
        <f t="shared" ref="L80" si="40">IF(K80="LEVE",20%,IF(K80="MENOR",40%,IF(K80="MODERADO",60%,IF(K80="MAYOR",80%,IF(K80="CATASTRÓFICO",100%,IF(I80="",""))))))</f>
        <v>1</v>
      </c>
      <c r="M80" s="221" t="s">
        <v>99</v>
      </c>
      <c r="N80" s="7">
        <v>4</v>
      </c>
      <c r="O80" s="155" t="s">
        <v>573</v>
      </c>
      <c r="P80" s="7" t="s">
        <v>29</v>
      </c>
      <c r="Q80" s="7" t="s">
        <v>29</v>
      </c>
      <c r="R80" s="19" t="s">
        <v>15</v>
      </c>
      <c r="S80" s="19" t="s">
        <v>10</v>
      </c>
      <c r="T80" s="8">
        <v>0.4</v>
      </c>
      <c r="U80" s="19" t="s">
        <v>20</v>
      </c>
      <c r="V80" s="19" t="s">
        <v>23</v>
      </c>
      <c r="W80" s="19" t="s">
        <v>27</v>
      </c>
      <c r="X80" s="176" t="s">
        <v>93</v>
      </c>
      <c r="Y80" s="236">
        <v>0</v>
      </c>
      <c r="Z80" s="220" t="s">
        <v>8</v>
      </c>
      <c r="AA80" s="152">
        <f>IF(Z80="LEVE",20%,IF(Z80="MENOR",40%,IF(Z80="MODERADO",60%,IF(Z80="MAYOR",80%,IF(Z80="CATASTRÓFICO",100%,IF(X80="",""))))))</f>
        <v>0.8</v>
      </c>
      <c r="AB80" s="221" t="s">
        <v>100</v>
      </c>
      <c r="AC80" s="219" t="s">
        <v>32</v>
      </c>
      <c r="AD80" s="412" t="s">
        <v>322</v>
      </c>
      <c r="AE80" s="7" t="s">
        <v>321</v>
      </c>
      <c r="AF80" s="7" t="s">
        <v>894</v>
      </c>
      <c r="AG80" s="391" t="s">
        <v>896</v>
      </c>
      <c r="AH80" s="455"/>
      <c r="AI80" s="454"/>
      <c r="AJ80" s="400"/>
      <c r="AK80" s="405"/>
      <c r="AL80" s="400"/>
      <c r="AM80" s="405"/>
      <c r="AN80" s="394"/>
      <c r="AO80" s="394"/>
    </row>
    <row r="81" spans="1:41" ht="102.75" customHeight="1" x14ac:dyDescent="0.25">
      <c r="A81" s="616">
        <v>65</v>
      </c>
      <c r="B81" s="597" t="s">
        <v>332</v>
      </c>
      <c r="C81" s="645" t="s">
        <v>145</v>
      </c>
      <c r="D81" s="645" t="s">
        <v>363</v>
      </c>
      <c r="E81" s="651" t="s">
        <v>735</v>
      </c>
      <c r="F81" s="651" t="s">
        <v>736</v>
      </c>
      <c r="G81" s="606" t="s">
        <v>81</v>
      </c>
      <c r="H81" s="606">
        <v>12</v>
      </c>
      <c r="I81" s="611" t="s">
        <v>94</v>
      </c>
      <c r="J81" s="614">
        <f t="shared" ref="J81:J84" si="41">IF(I81="MUY BAJA",20%,IF(I81="BAJA",40%,IF(I81="MEDIA",60%,IF(I81="ALTA",80%,IF(I81="MUY ALTA",100%,IF(I81="",""))))))</f>
        <v>0.4</v>
      </c>
      <c r="K81" s="617" t="s">
        <v>8</v>
      </c>
      <c r="L81" s="619">
        <v>0.8</v>
      </c>
      <c r="M81" s="625" t="s">
        <v>100</v>
      </c>
      <c r="N81" s="6">
        <v>1</v>
      </c>
      <c r="O81" s="155" t="s">
        <v>832</v>
      </c>
      <c r="P81" s="151" t="s">
        <v>29</v>
      </c>
      <c r="Q81" s="151" t="s">
        <v>29</v>
      </c>
      <c r="R81" s="19" t="s">
        <v>15</v>
      </c>
      <c r="S81" s="19" t="s">
        <v>10</v>
      </c>
      <c r="T81" s="152">
        <v>0.4</v>
      </c>
      <c r="U81" s="19" t="s">
        <v>20</v>
      </c>
      <c r="V81" s="19" t="s">
        <v>23</v>
      </c>
      <c r="W81" s="19" t="s">
        <v>27</v>
      </c>
      <c r="X81" s="611" t="s">
        <v>94</v>
      </c>
      <c r="Y81" s="224">
        <v>0.24</v>
      </c>
      <c r="Z81" s="617" t="s">
        <v>8</v>
      </c>
      <c r="AA81" s="244">
        <v>0.8</v>
      </c>
      <c r="AB81" s="625" t="s">
        <v>100</v>
      </c>
      <c r="AC81" s="219" t="s">
        <v>32</v>
      </c>
      <c r="AD81" s="118" t="s">
        <v>447</v>
      </c>
      <c r="AE81" s="118" t="s">
        <v>448</v>
      </c>
      <c r="AF81" s="7" t="s">
        <v>894</v>
      </c>
      <c r="AG81" s="417" t="s">
        <v>898</v>
      </c>
      <c r="AH81" s="401"/>
      <c r="AI81" s="405"/>
      <c r="AJ81" s="240"/>
      <c r="AK81" s="405"/>
      <c r="AL81" s="240"/>
      <c r="AM81" s="240"/>
      <c r="AN81" s="394"/>
      <c r="AO81" s="394"/>
    </row>
    <row r="82" spans="1:41" ht="93" customHeight="1" x14ac:dyDescent="0.25">
      <c r="A82" s="598"/>
      <c r="B82" s="598"/>
      <c r="C82" s="646"/>
      <c r="D82" s="646"/>
      <c r="E82" s="652"/>
      <c r="F82" s="652"/>
      <c r="G82" s="613"/>
      <c r="H82" s="613"/>
      <c r="I82" s="612"/>
      <c r="J82" s="615"/>
      <c r="K82" s="623"/>
      <c r="L82" s="621"/>
      <c r="M82" s="627"/>
      <c r="N82" s="6">
        <v>2</v>
      </c>
      <c r="O82" s="155" t="s">
        <v>833</v>
      </c>
      <c r="P82" s="151" t="s">
        <v>29</v>
      </c>
      <c r="Q82" s="151" t="s">
        <v>29</v>
      </c>
      <c r="R82" s="19" t="s">
        <v>15</v>
      </c>
      <c r="S82" s="19" t="s">
        <v>10</v>
      </c>
      <c r="T82" s="152">
        <v>0.4</v>
      </c>
      <c r="U82" s="19" t="s">
        <v>20</v>
      </c>
      <c r="V82" s="19" t="s">
        <v>23</v>
      </c>
      <c r="W82" s="19" t="s">
        <v>27</v>
      </c>
      <c r="X82" s="603"/>
      <c r="Y82" s="224">
        <v>0.14399999999999999</v>
      </c>
      <c r="Z82" s="618"/>
      <c r="AA82" s="244">
        <v>0.8</v>
      </c>
      <c r="AB82" s="627"/>
      <c r="AC82" s="219" t="s">
        <v>32</v>
      </c>
      <c r="AD82" s="118" t="s">
        <v>654</v>
      </c>
      <c r="AE82" s="118" t="s">
        <v>449</v>
      </c>
      <c r="AF82" s="7" t="s">
        <v>894</v>
      </c>
      <c r="AG82" s="417" t="s">
        <v>898</v>
      </c>
      <c r="AH82" s="400"/>
      <c r="AI82" s="405"/>
      <c r="AJ82" s="400"/>
      <c r="AK82" s="405"/>
      <c r="AL82" s="400"/>
      <c r="AM82" s="405"/>
      <c r="AN82" s="394"/>
      <c r="AO82" s="394"/>
    </row>
    <row r="83" spans="1:41" ht="165.75" customHeight="1" x14ac:dyDescent="0.25">
      <c r="A83" s="216">
        <v>66</v>
      </c>
      <c r="B83" s="6" t="s">
        <v>333</v>
      </c>
      <c r="C83" s="118" t="s">
        <v>277</v>
      </c>
      <c r="D83" s="118" t="s">
        <v>679</v>
      </c>
      <c r="E83" s="155" t="s">
        <v>737</v>
      </c>
      <c r="F83" s="155" t="s">
        <v>738</v>
      </c>
      <c r="G83" s="217" t="s">
        <v>81</v>
      </c>
      <c r="H83" s="7">
        <v>12</v>
      </c>
      <c r="I83" s="176" t="s">
        <v>94</v>
      </c>
      <c r="J83" s="235">
        <f t="shared" si="41"/>
        <v>0.4</v>
      </c>
      <c r="K83" s="220" t="s">
        <v>165</v>
      </c>
      <c r="L83" s="8">
        <v>0.2</v>
      </c>
      <c r="M83" s="221" t="s">
        <v>102</v>
      </c>
      <c r="N83" s="6">
        <v>3</v>
      </c>
      <c r="O83" s="118" t="s">
        <v>778</v>
      </c>
      <c r="P83" s="6" t="s">
        <v>29</v>
      </c>
      <c r="Q83" s="6" t="s">
        <v>29</v>
      </c>
      <c r="R83" s="19" t="s">
        <v>17</v>
      </c>
      <c r="S83" s="19" t="s">
        <v>10</v>
      </c>
      <c r="T83" s="152">
        <v>0.4</v>
      </c>
      <c r="U83" s="19" t="s">
        <v>20</v>
      </c>
      <c r="V83" s="19" t="s">
        <v>23</v>
      </c>
      <c r="W83" s="19" t="s">
        <v>27</v>
      </c>
      <c r="X83" s="176" t="s">
        <v>94</v>
      </c>
      <c r="Y83" s="225">
        <v>0.32</v>
      </c>
      <c r="Z83" s="220" t="s">
        <v>165</v>
      </c>
      <c r="AA83" s="245">
        <v>0.2</v>
      </c>
      <c r="AB83" s="221" t="s">
        <v>102</v>
      </c>
      <c r="AC83" s="219" t="s">
        <v>32</v>
      </c>
      <c r="AD83" s="155" t="s">
        <v>781</v>
      </c>
      <c r="AE83" s="118" t="s">
        <v>448</v>
      </c>
      <c r="AF83" s="7" t="s">
        <v>894</v>
      </c>
      <c r="AG83" s="417" t="s">
        <v>898</v>
      </c>
      <c r="AH83" s="155"/>
      <c r="AI83" s="405"/>
      <c r="AJ83" s="155"/>
      <c r="AK83" s="405"/>
      <c r="AL83" s="155"/>
      <c r="AM83" s="405"/>
      <c r="AN83" s="394"/>
      <c r="AO83" s="394"/>
    </row>
    <row r="84" spans="1:41" ht="204.75" customHeight="1" x14ac:dyDescent="0.25">
      <c r="A84" s="216">
        <v>67</v>
      </c>
      <c r="B84" s="6" t="s">
        <v>334</v>
      </c>
      <c r="C84" s="118" t="s">
        <v>680</v>
      </c>
      <c r="D84" s="118" t="s">
        <v>681</v>
      </c>
      <c r="E84" s="155" t="s">
        <v>739</v>
      </c>
      <c r="F84" s="155" t="s">
        <v>740</v>
      </c>
      <c r="G84" s="217" t="s">
        <v>81</v>
      </c>
      <c r="H84" s="7">
        <f>16*4</f>
        <v>64</v>
      </c>
      <c r="I84" s="176" t="s">
        <v>193</v>
      </c>
      <c r="J84" s="235">
        <f t="shared" si="41"/>
        <v>0.6</v>
      </c>
      <c r="K84" s="220" t="s">
        <v>8</v>
      </c>
      <c r="L84" s="8">
        <v>0.8</v>
      </c>
      <c r="M84" s="221" t="s">
        <v>100</v>
      </c>
      <c r="N84" s="6">
        <v>4</v>
      </c>
      <c r="O84" s="118" t="s">
        <v>364</v>
      </c>
      <c r="P84" s="6" t="s">
        <v>29</v>
      </c>
      <c r="Q84" s="6" t="s">
        <v>29</v>
      </c>
      <c r="R84" s="19" t="s">
        <v>16</v>
      </c>
      <c r="S84" s="19" t="s">
        <v>10</v>
      </c>
      <c r="T84" s="152">
        <v>0.4</v>
      </c>
      <c r="U84" s="19" t="s">
        <v>20</v>
      </c>
      <c r="V84" s="19" t="s">
        <v>23</v>
      </c>
      <c r="W84" s="19" t="s">
        <v>27</v>
      </c>
      <c r="X84" s="176" t="s">
        <v>94</v>
      </c>
      <c r="Y84" s="246">
        <v>0.36</v>
      </c>
      <c r="Z84" s="220" t="s">
        <v>8</v>
      </c>
      <c r="AA84" s="246">
        <v>0.8</v>
      </c>
      <c r="AB84" s="221" t="s">
        <v>100</v>
      </c>
      <c r="AC84" s="219" t="s">
        <v>32</v>
      </c>
      <c r="AD84" s="155" t="s">
        <v>365</v>
      </c>
      <c r="AE84" s="118" t="s">
        <v>450</v>
      </c>
      <c r="AF84" s="7" t="s">
        <v>894</v>
      </c>
      <c r="AG84" s="417" t="s">
        <v>898</v>
      </c>
      <c r="AH84" s="395"/>
      <c r="AI84" s="405"/>
      <c r="AJ84" s="155"/>
      <c r="AK84" s="405"/>
      <c r="AL84" s="155"/>
      <c r="AM84" s="405"/>
      <c r="AN84" s="394"/>
      <c r="AO84" s="394"/>
    </row>
    <row r="85" spans="1:41" ht="153.75" customHeight="1" x14ac:dyDescent="0.25">
      <c r="A85" s="216">
        <v>68</v>
      </c>
      <c r="B85" s="6" t="s">
        <v>335</v>
      </c>
      <c r="C85" s="118" t="s">
        <v>271</v>
      </c>
      <c r="D85" s="118" t="s">
        <v>366</v>
      </c>
      <c r="E85" s="155" t="s">
        <v>741</v>
      </c>
      <c r="F85" s="155" t="s">
        <v>845</v>
      </c>
      <c r="G85" s="217" t="s">
        <v>559</v>
      </c>
      <c r="H85" s="7">
        <v>77</v>
      </c>
      <c r="I85" s="176" t="s">
        <v>193</v>
      </c>
      <c r="J85" s="152">
        <v>0.6</v>
      </c>
      <c r="K85" s="220" t="s">
        <v>165</v>
      </c>
      <c r="L85" s="152">
        <v>0.2</v>
      </c>
      <c r="M85" s="221" t="s">
        <v>102</v>
      </c>
      <c r="N85" s="6">
        <v>1</v>
      </c>
      <c r="O85" s="155" t="s">
        <v>338</v>
      </c>
      <c r="P85" s="67" t="s">
        <v>29</v>
      </c>
      <c r="Q85" s="6" t="s">
        <v>29</v>
      </c>
      <c r="R85" s="19" t="s">
        <v>17</v>
      </c>
      <c r="S85" s="19" t="s">
        <v>10</v>
      </c>
      <c r="T85" s="222">
        <v>0.25</v>
      </c>
      <c r="U85" s="19" t="s">
        <v>20</v>
      </c>
      <c r="V85" s="19" t="s">
        <v>23</v>
      </c>
      <c r="W85" s="19" t="s">
        <v>27</v>
      </c>
      <c r="X85" s="176" t="s">
        <v>193</v>
      </c>
      <c r="Y85" s="152">
        <v>0.45</v>
      </c>
      <c r="Z85" s="220" t="s">
        <v>165</v>
      </c>
      <c r="AA85" s="152">
        <v>0.2</v>
      </c>
      <c r="AB85" s="221" t="s">
        <v>102</v>
      </c>
      <c r="AC85" s="167" t="s">
        <v>32</v>
      </c>
      <c r="AD85" s="155" t="s">
        <v>367</v>
      </c>
      <c r="AE85" s="7" t="s">
        <v>339</v>
      </c>
      <c r="AF85" s="7" t="s">
        <v>894</v>
      </c>
      <c r="AG85" s="417" t="s">
        <v>898</v>
      </c>
      <c r="AH85" s="404"/>
      <c r="AI85" s="401"/>
      <c r="AJ85" s="400"/>
      <c r="AK85" s="395"/>
      <c r="AL85" s="240"/>
      <c r="AM85" s="401"/>
      <c r="AN85" s="394"/>
      <c r="AO85" s="394"/>
    </row>
    <row r="86" spans="1:41" ht="120.75" customHeight="1" x14ac:dyDescent="0.25">
      <c r="A86" s="216">
        <v>69</v>
      </c>
      <c r="B86" s="6" t="s">
        <v>336</v>
      </c>
      <c r="C86" s="118" t="s">
        <v>368</v>
      </c>
      <c r="D86" s="118" t="s">
        <v>369</v>
      </c>
      <c r="E86" s="155" t="s">
        <v>841</v>
      </c>
      <c r="F86" s="155" t="s">
        <v>842</v>
      </c>
      <c r="G86" s="217" t="s">
        <v>81</v>
      </c>
      <c r="H86" s="7">
        <v>63</v>
      </c>
      <c r="I86" s="176" t="s">
        <v>193</v>
      </c>
      <c r="J86" s="152">
        <v>0.6</v>
      </c>
      <c r="K86" s="220" t="s">
        <v>103</v>
      </c>
      <c r="L86" s="152">
        <v>0.4</v>
      </c>
      <c r="M86" s="221" t="s">
        <v>101</v>
      </c>
      <c r="N86" s="6">
        <v>2</v>
      </c>
      <c r="O86" s="118" t="s">
        <v>340</v>
      </c>
      <c r="P86" s="6" t="s">
        <v>29</v>
      </c>
      <c r="Q86" s="6" t="s">
        <v>29</v>
      </c>
      <c r="R86" s="19" t="s">
        <v>16</v>
      </c>
      <c r="S86" s="19" t="s">
        <v>10</v>
      </c>
      <c r="T86" s="222">
        <v>0.3</v>
      </c>
      <c r="U86" s="19" t="s">
        <v>20</v>
      </c>
      <c r="V86" s="19" t="s">
        <v>23</v>
      </c>
      <c r="W86" s="19" t="s">
        <v>26</v>
      </c>
      <c r="X86" s="176" t="s">
        <v>193</v>
      </c>
      <c r="Y86" s="152">
        <v>0.42</v>
      </c>
      <c r="Z86" s="220" t="s">
        <v>103</v>
      </c>
      <c r="AA86" s="152">
        <v>0.4</v>
      </c>
      <c r="AB86" s="221" t="s">
        <v>101</v>
      </c>
      <c r="AC86" s="167" t="s">
        <v>32</v>
      </c>
      <c r="AD86" s="155" t="s">
        <v>370</v>
      </c>
      <c r="AE86" s="7" t="s">
        <v>339</v>
      </c>
      <c r="AF86" s="7" t="s">
        <v>894</v>
      </c>
      <c r="AG86" s="417" t="s">
        <v>898</v>
      </c>
      <c r="AH86" s="404"/>
      <c r="AI86" s="401"/>
      <c r="AJ86" s="400"/>
      <c r="AK86" s="400"/>
      <c r="AL86" s="240"/>
      <c r="AM86" s="400"/>
      <c r="AN86" s="394"/>
      <c r="AO86" s="394"/>
    </row>
    <row r="87" spans="1:41" ht="82.8" x14ac:dyDescent="0.25">
      <c r="A87" s="216">
        <v>70</v>
      </c>
      <c r="B87" s="6" t="s">
        <v>337</v>
      </c>
      <c r="C87" s="118" t="s">
        <v>344</v>
      </c>
      <c r="D87" s="118" t="s">
        <v>341</v>
      </c>
      <c r="E87" s="155" t="s">
        <v>843</v>
      </c>
      <c r="F87" s="155" t="s">
        <v>844</v>
      </c>
      <c r="G87" s="360" t="s">
        <v>81</v>
      </c>
      <c r="H87" s="7">
        <v>63</v>
      </c>
      <c r="I87" s="176" t="s">
        <v>193</v>
      </c>
      <c r="J87" s="152">
        <v>0.6</v>
      </c>
      <c r="K87" s="220" t="s">
        <v>103</v>
      </c>
      <c r="L87" s="152">
        <v>0.4</v>
      </c>
      <c r="M87" s="359" t="s">
        <v>101</v>
      </c>
      <c r="N87" s="6">
        <v>3</v>
      </c>
      <c r="O87" s="118" t="s">
        <v>840</v>
      </c>
      <c r="P87" s="6" t="s">
        <v>29</v>
      </c>
      <c r="Q87" s="6" t="s">
        <v>29</v>
      </c>
      <c r="R87" s="19" t="s">
        <v>16</v>
      </c>
      <c r="S87" s="19" t="s">
        <v>10</v>
      </c>
      <c r="T87" s="222">
        <v>0.3</v>
      </c>
      <c r="U87" s="19" t="s">
        <v>20</v>
      </c>
      <c r="V87" s="19" t="s">
        <v>23</v>
      </c>
      <c r="W87" s="19" t="s">
        <v>26</v>
      </c>
      <c r="X87" s="176" t="s">
        <v>193</v>
      </c>
      <c r="Y87" s="152">
        <v>0.42</v>
      </c>
      <c r="Z87" s="220" t="s">
        <v>103</v>
      </c>
      <c r="AA87" s="152">
        <v>0.4</v>
      </c>
      <c r="AB87" s="221" t="s">
        <v>101</v>
      </c>
      <c r="AC87" s="167" t="s">
        <v>32</v>
      </c>
      <c r="AD87" s="155" t="s">
        <v>342</v>
      </c>
      <c r="AE87" s="7" t="s">
        <v>343</v>
      </c>
      <c r="AF87" s="7" t="s">
        <v>894</v>
      </c>
      <c r="AG87" s="417" t="s">
        <v>898</v>
      </c>
      <c r="AH87" s="404"/>
      <c r="AI87" s="401"/>
      <c r="AJ87" s="400"/>
      <c r="AK87" s="400"/>
      <c r="AL87" s="240"/>
      <c r="AM87" s="400"/>
      <c r="AN87" s="394"/>
      <c r="AO87" s="394"/>
    </row>
    <row r="88" spans="1:41" ht="13.8" x14ac:dyDescent="0.25">
      <c r="A88" s="6"/>
      <c r="B88" s="6"/>
      <c r="C88" s="67"/>
      <c r="D88" s="67"/>
      <c r="E88" s="67"/>
      <c r="F88" s="67"/>
      <c r="G88" s="67"/>
      <c r="H88" s="7"/>
      <c r="I88" s="7"/>
      <c r="J88" s="7" t="str">
        <f>IF(I88="MUY BAJA",20%,IF(I88="BAJA",40%,IF(I88="MEDIA",60%,IF(I88="ALTA",80%,IF(I88="MUY ALTA",100%,IF(I88="",""))))))</f>
        <v/>
      </c>
      <c r="K88" s="7"/>
      <c r="L88" s="7"/>
      <c r="M88" s="7"/>
      <c r="N88" s="7"/>
      <c r="O88" s="7"/>
      <c r="P88" s="7"/>
      <c r="Q88" s="7"/>
      <c r="R88" s="7"/>
      <c r="S88" s="7"/>
      <c r="T88" s="7"/>
      <c r="U88" s="7"/>
      <c r="V88" s="7"/>
      <c r="W88" s="7"/>
      <c r="X88" s="176"/>
      <c r="Y88" s="7"/>
      <c r="Z88" s="114"/>
      <c r="AA88" s="7"/>
      <c r="AB88" s="7"/>
      <c r="AC88" s="7"/>
      <c r="AD88" s="7"/>
      <c r="AE88" s="7"/>
      <c r="AF88" s="7"/>
      <c r="AG88" s="392"/>
      <c r="AH88" s="394"/>
      <c r="AI88" s="394"/>
      <c r="AJ88" s="394"/>
      <c r="AK88" s="394"/>
      <c r="AL88" s="394"/>
      <c r="AM88" s="394"/>
      <c r="AN88" s="394"/>
      <c r="AO88" s="394"/>
    </row>
    <row r="89" spans="1:41" x14ac:dyDescent="0.3">
      <c r="A89" s="6"/>
      <c r="I89" s="176"/>
    </row>
    <row r="90" spans="1:41" x14ac:dyDescent="0.3">
      <c r="A90" s="249"/>
      <c r="B90" s="250"/>
      <c r="C90" s="383" t="s">
        <v>1054</v>
      </c>
      <c r="D90" s="357"/>
    </row>
    <row r="91" spans="1:41" ht="36" customHeight="1" x14ac:dyDescent="0.3">
      <c r="I91" s="610" t="s">
        <v>231</v>
      </c>
      <c r="J91" s="610"/>
      <c r="K91" s="654" t="s">
        <v>250</v>
      </c>
      <c r="L91" s="654"/>
      <c r="M91" s="190" t="s">
        <v>392</v>
      </c>
      <c r="AD91" s="242" t="s">
        <v>216</v>
      </c>
    </row>
    <row r="92" spans="1:41" ht="17.25" customHeight="1" x14ac:dyDescent="0.25">
      <c r="D92" s="461"/>
      <c r="E92" s="461"/>
      <c r="F92" s="461"/>
      <c r="G92" s="461"/>
      <c r="I92" s="177" t="s">
        <v>93</v>
      </c>
      <c r="J92" s="178">
        <v>0.2</v>
      </c>
      <c r="K92" s="165" t="s">
        <v>165</v>
      </c>
      <c r="L92" s="178">
        <v>0.2</v>
      </c>
      <c r="M92" s="191" t="s">
        <v>102</v>
      </c>
      <c r="AD92" s="189" t="s">
        <v>32</v>
      </c>
    </row>
    <row r="93" spans="1:41" ht="17.25" customHeight="1" x14ac:dyDescent="0.25">
      <c r="D93" s="461"/>
      <c r="E93" s="461"/>
      <c r="F93" s="461"/>
      <c r="G93" s="461"/>
      <c r="I93" s="200" t="s">
        <v>94</v>
      </c>
      <c r="J93" s="178">
        <v>0.4</v>
      </c>
      <c r="K93" s="195" t="s">
        <v>103</v>
      </c>
      <c r="L93" s="178">
        <v>0.4</v>
      </c>
      <c r="M93" s="192" t="s">
        <v>101</v>
      </c>
      <c r="AD93" s="243" t="s">
        <v>33</v>
      </c>
    </row>
    <row r="94" spans="1:41" ht="13.8" x14ac:dyDescent="0.25">
      <c r="D94" s="599"/>
      <c r="E94" s="599"/>
      <c r="F94" s="599"/>
      <c r="G94" s="600"/>
      <c r="I94" s="179" t="s">
        <v>193</v>
      </c>
      <c r="J94" s="178">
        <v>0.6</v>
      </c>
      <c r="K94" s="196" t="s">
        <v>101</v>
      </c>
      <c r="L94" s="178">
        <v>0.6</v>
      </c>
      <c r="M94" s="193" t="s">
        <v>100</v>
      </c>
      <c r="AD94" s="189" t="s">
        <v>214</v>
      </c>
    </row>
    <row r="95" spans="1:41" ht="13.8" x14ac:dyDescent="0.25">
      <c r="D95" s="599"/>
      <c r="E95" s="599"/>
      <c r="F95" s="599"/>
      <c r="G95" s="600"/>
      <c r="I95" s="180" t="s">
        <v>7</v>
      </c>
      <c r="J95" s="178">
        <v>0.8</v>
      </c>
      <c r="K95" s="170" t="s">
        <v>8</v>
      </c>
      <c r="L95" s="178">
        <v>0.8</v>
      </c>
      <c r="M95" s="194" t="s">
        <v>99</v>
      </c>
      <c r="AD95" s="189" t="s">
        <v>215</v>
      </c>
    </row>
    <row r="96" spans="1:41" ht="13.8" x14ac:dyDescent="0.25">
      <c r="D96" s="462"/>
      <c r="E96" s="2"/>
      <c r="F96" s="2"/>
      <c r="G96" s="463"/>
      <c r="I96" s="181" t="s">
        <v>95</v>
      </c>
      <c r="J96" s="178">
        <v>1</v>
      </c>
      <c r="K96" s="197" t="s">
        <v>104</v>
      </c>
      <c r="L96" s="178">
        <v>1</v>
      </c>
      <c r="M96" s="189"/>
      <c r="AD96" s="189" t="s">
        <v>34</v>
      </c>
    </row>
    <row r="97" spans="4:30" ht="13.8" x14ac:dyDescent="0.25">
      <c r="D97" s="462"/>
      <c r="E97" s="2"/>
      <c r="F97" s="2"/>
      <c r="G97" s="463"/>
    </row>
    <row r="98" spans="4:30" ht="39.75" customHeight="1" x14ac:dyDescent="0.25">
      <c r="D98" s="462"/>
      <c r="E98" s="2"/>
      <c r="F98" s="2"/>
      <c r="G98" s="463"/>
      <c r="AD98" s="364" t="s">
        <v>597</v>
      </c>
    </row>
    <row r="99" spans="4:30" ht="13.8" x14ac:dyDescent="0.25">
      <c r="D99" s="462"/>
      <c r="E99" s="2"/>
      <c r="F99" s="2"/>
      <c r="G99" s="463"/>
      <c r="AD99" s="189" t="s">
        <v>15</v>
      </c>
    </row>
    <row r="100" spans="4:30" ht="13.8" x14ac:dyDescent="0.25">
      <c r="D100" s="462"/>
      <c r="E100" s="2"/>
      <c r="F100" s="2"/>
      <c r="G100" s="463"/>
      <c r="AD100" s="189" t="s">
        <v>16</v>
      </c>
    </row>
    <row r="101" spans="4:30" ht="13.8" x14ac:dyDescent="0.25">
      <c r="D101" s="462"/>
      <c r="E101" s="2"/>
      <c r="F101" s="2"/>
      <c r="G101" s="463"/>
      <c r="AD101" s="189" t="s">
        <v>17</v>
      </c>
    </row>
    <row r="102" spans="4:30" ht="13.8" x14ac:dyDescent="0.25">
      <c r="D102" s="462"/>
      <c r="E102" s="2"/>
      <c r="F102" s="2"/>
      <c r="G102" s="463"/>
    </row>
    <row r="103" spans="4:30" ht="13.8" x14ac:dyDescent="0.25">
      <c r="D103" s="462"/>
      <c r="E103" s="2"/>
      <c r="F103" s="2"/>
      <c r="G103" s="463"/>
    </row>
    <row r="104" spans="4:30" x14ac:dyDescent="0.3">
      <c r="D104" s="464"/>
      <c r="E104" s="2"/>
      <c r="F104" s="2"/>
      <c r="G104"/>
    </row>
  </sheetData>
  <autoFilter ref="A10:AO88" xr:uid="{00000000-0001-0000-0400-000000000000}"/>
  <mergeCells count="155">
    <mergeCell ref="C1:E2"/>
    <mergeCell ref="AD4:AG4"/>
    <mergeCell ref="AD8:AG8"/>
    <mergeCell ref="O4:AC4"/>
    <mergeCell ref="A5:C5"/>
    <mergeCell ref="D5:N5"/>
    <mergeCell ref="A7:C7"/>
    <mergeCell ref="D7:N7"/>
    <mergeCell ref="A8:H8"/>
    <mergeCell ref="I8:M8"/>
    <mergeCell ref="X8:AC8"/>
    <mergeCell ref="C3:D3"/>
    <mergeCell ref="A6:C6"/>
    <mergeCell ref="D6:N6"/>
    <mergeCell ref="N8:W8"/>
    <mergeCell ref="A4:E4"/>
    <mergeCell ref="F4:N4"/>
    <mergeCell ref="C9:C10"/>
    <mergeCell ref="D9:D10"/>
    <mergeCell ref="E9:E10"/>
    <mergeCell ref="F9:F10"/>
    <mergeCell ref="G9:G10"/>
    <mergeCell ref="A22:A24"/>
    <mergeCell ref="B22:B24"/>
    <mergeCell ref="A27:A28"/>
    <mergeCell ref="B27:B28"/>
    <mergeCell ref="C27:C28"/>
    <mergeCell ref="C22:C24"/>
    <mergeCell ref="D22:D24"/>
    <mergeCell ref="E22:E24"/>
    <mergeCell ref="F22:F24"/>
    <mergeCell ref="A9:A10"/>
    <mergeCell ref="M73:M74"/>
    <mergeCell ref="D70:D71"/>
    <mergeCell ref="E70:E71"/>
    <mergeCell ref="F70:F71"/>
    <mergeCell ref="A70:A71"/>
    <mergeCell ref="C73:C74"/>
    <mergeCell ref="D73:D74"/>
    <mergeCell ref="E73:E74"/>
    <mergeCell ref="F73:F74"/>
    <mergeCell ref="G73:G74"/>
    <mergeCell ref="H73:H74"/>
    <mergeCell ref="I73:I74"/>
    <mergeCell ref="J73:J74"/>
    <mergeCell ref="K73:K74"/>
    <mergeCell ref="A73:A74"/>
    <mergeCell ref="K91:L91"/>
    <mergeCell ref="G81:G82"/>
    <mergeCell ref="H81:H82"/>
    <mergeCell ref="I81:I82"/>
    <mergeCell ref="J81:J82"/>
    <mergeCell ref="K81:K82"/>
    <mergeCell ref="B56:B57"/>
    <mergeCell ref="C56:C57"/>
    <mergeCell ref="D56:D57"/>
    <mergeCell ref="L73:L74"/>
    <mergeCell ref="J56:J57"/>
    <mergeCell ref="K56:K57"/>
    <mergeCell ref="L81:L82"/>
    <mergeCell ref="C81:C82"/>
    <mergeCell ref="D81:D82"/>
    <mergeCell ref="E81:E82"/>
    <mergeCell ref="F81:F82"/>
    <mergeCell ref="K70:K71"/>
    <mergeCell ref="L70:L71"/>
    <mergeCell ref="B73:B74"/>
    <mergeCell ref="AC68:AC69"/>
    <mergeCell ref="M56:M57"/>
    <mergeCell ref="J70:J71"/>
    <mergeCell ref="AB81:AB82"/>
    <mergeCell ref="X81:X82"/>
    <mergeCell ref="Z81:Z82"/>
    <mergeCell ref="B70:B71"/>
    <mergeCell ref="C70:C71"/>
    <mergeCell ref="G70:G71"/>
    <mergeCell ref="H70:H71"/>
    <mergeCell ref="I70:I71"/>
    <mergeCell ref="AC70:AC71"/>
    <mergeCell ref="X70:X71"/>
    <mergeCell ref="Z70:Z71"/>
    <mergeCell ref="AA70:AA71"/>
    <mergeCell ref="AB70:AB71"/>
    <mergeCell ref="X73:X74"/>
    <mergeCell ref="Z73:Z74"/>
    <mergeCell ref="AB73:AB74"/>
    <mergeCell ref="AA73:AA74"/>
    <mergeCell ref="M70:M71"/>
    <mergeCell ref="E56:E57"/>
    <mergeCell ref="F56:F57"/>
    <mergeCell ref="H56:H57"/>
    <mergeCell ref="N9:N10"/>
    <mergeCell ref="O9:O10"/>
    <mergeCell ref="P9:Q9"/>
    <mergeCell ref="R9:W9"/>
    <mergeCell ref="Z56:Z57"/>
    <mergeCell ref="AA56:AA57"/>
    <mergeCell ref="AB56:AB57"/>
    <mergeCell ref="X56:X57"/>
    <mergeCell ref="X9:X10"/>
    <mergeCell ref="Y9:Y10"/>
    <mergeCell ref="AB9:AB10"/>
    <mergeCell ref="X27:X28"/>
    <mergeCell ref="Z27:Z28"/>
    <mergeCell ref="AB27:AB28"/>
    <mergeCell ref="M81:M82"/>
    <mergeCell ref="AM8:AM10"/>
    <mergeCell ref="AN8:AN10"/>
    <mergeCell ref="AO8:AO10"/>
    <mergeCell ref="B9:B10"/>
    <mergeCell ref="J9:J10"/>
    <mergeCell ref="K9:K10"/>
    <mergeCell ref="M9:M10"/>
    <mergeCell ref="H9:H10"/>
    <mergeCell ref="I9:I10"/>
    <mergeCell ref="L9:L10"/>
    <mergeCell ref="AF9:AF10"/>
    <mergeCell ref="AG9:AG10"/>
    <mergeCell ref="Z9:Z10"/>
    <mergeCell ref="AA9:AA10"/>
    <mergeCell ref="AH8:AH10"/>
    <mergeCell ref="AI8:AI10"/>
    <mergeCell ref="AJ8:AJ10"/>
    <mergeCell ref="AK8:AK10"/>
    <mergeCell ref="AL8:AL10"/>
    <mergeCell ref="H22:H24"/>
    <mergeCell ref="AE9:AE10"/>
    <mergeCell ref="AC9:AC10"/>
    <mergeCell ref="AD9:AD10"/>
    <mergeCell ref="K27:K28"/>
    <mergeCell ref="G27:G28"/>
    <mergeCell ref="J22:J24"/>
    <mergeCell ref="K22:K24"/>
    <mergeCell ref="G22:G24"/>
    <mergeCell ref="L22:L24"/>
    <mergeCell ref="M22:M24"/>
    <mergeCell ref="L27:L28"/>
    <mergeCell ref="M27:M28"/>
    <mergeCell ref="A56:A57"/>
    <mergeCell ref="D94:D95"/>
    <mergeCell ref="E94:E95"/>
    <mergeCell ref="F94:F95"/>
    <mergeCell ref="G94:G95"/>
    <mergeCell ref="I22:I24"/>
    <mergeCell ref="D27:D28"/>
    <mergeCell ref="H27:H28"/>
    <mergeCell ref="E27:E28"/>
    <mergeCell ref="F27:F28"/>
    <mergeCell ref="I27:I28"/>
    <mergeCell ref="I91:J91"/>
    <mergeCell ref="I56:I57"/>
    <mergeCell ref="G56:G57"/>
    <mergeCell ref="J27:J28"/>
    <mergeCell ref="A81:A82"/>
    <mergeCell ref="B81:B82"/>
  </mergeCells>
  <phoneticPr fontId="46" type="noConversion"/>
  <conditionalFormatting sqref="J22:J23">
    <cfRule type="cellIs" dxfId="146" priority="2470" operator="equal">
      <formula>$H$11</formula>
    </cfRule>
  </conditionalFormatting>
  <conditionalFormatting sqref="J25:J26">
    <cfRule type="cellIs" dxfId="145" priority="17" operator="equal">
      <formula>$H$11</formula>
    </cfRule>
  </conditionalFormatting>
  <dataValidations count="7">
    <dataValidation type="list" allowBlank="1" showInputMessage="1" showErrorMessage="1" sqref="K72:K81 K29:K56 Z58:Z73 K83:K88 Z83:Z87 Z75:Z81 K11:K23 K25:K27 K58:K69 Z11:Z27 Z29:Z56" xr:uid="{00000000-0002-0000-0400-000001000000}">
      <formula1>$K$92:$K$96</formula1>
    </dataValidation>
    <dataValidation type="list" allowBlank="1" showInputMessage="1" showErrorMessage="1" sqref="M72:M81 M29:M56 AB58:AB73 M83:M88 M11:M23 AB75:AB81 AB83:AB87 M25:M27 M58:M69 AB11:AB27 AB29:AB56" xr:uid="{00000000-0002-0000-0400-000002000000}">
      <formula1>$M$92:$M$95</formula1>
    </dataValidation>
    <dataValidation type="list" allowBlank="1" showInputMessage="1" showErrorMessage="1" sqref="AC73:AC74 AC88 AC70:AC71 AC76:AC84 AC11:AC68" xr:uid="{00000000-0002-0000-0400-000003000000}">
      <formula1>$AD$92:$AD$96</formula1>
    </dataValidation>
    <dataValidation type="list" allowBlank="1" showInputMessage="1" showErrorMessage="1" sqref="AC85:AC87" xr:uid="{00000000-0002-0000-0400-00000A000000}">
      <formula1>#REF!</formula1>
    </dataValidation>
    <dataValidation type="list" allowBlank="1" showInputMessage="1" showErrorMessage="1" sqref="R66:R82" xr:uid="{72CCA2D7-E006-4D07-AA42-EDD33732CFA3}">
      <formula1>$AD$99:$AD$101</formula1>
    </dataValidation>
    <dataValidation type="list" allowBlank="1" showInputMessage="1" showErrorMessage="1" sqref="K70" xr:uid="{87FFCE58-7D16-422B-9C9E-19D3D11A350E}">
      <formula1>$K$39:$K$42</formula1>
    </dataValidation>
    <dataValidation type="list" allowBlank="1" showInputMessage="1" showErrorMessage="1" sqref="M70" xr:uid="{9B70CA60-D297-43F0-A405-5DDB59D8EB7F}">
      <formula1>$M$39:$M$41</formula1>
    </dataValidation>
  </dataValidations>
  <hyperlinks>
    <hyperlink ref="AD66" location="'MAPA RIESGOS SEGURIDAD'!A1" display="'MAPA RIESGOS SEGURIDAD'!A1" xr:uid="{C57C1540-2444-4473-888B-227BD84F65F9}"/>
  </hyperlinks>
  <pageMargins left="0.31496062992125984" right="0.11811023622047245" top="0.35433070866141736" bottom="0.35433070866141736" header="0.31496062992125984" footer="0.31496062992125984"/>
  <pageSetup paperSize="5" scale="6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42" operator="equal" id="{91DAA959-0319-474B-BB2D-259A9AD33383}">
            <xm:f>'Tabla probabiidad'!$B$5</xm:f>
            <x14:dxf>
              <fill>
                <patternFill>
                  <fgColor rgb="FF92D050"/>
                  <bgColor theme="6" tint="0.59996337778862885"/>
                </patternFill>
              </fill>
            </x14:dxf>
          </x14:cfRule>
          <x14:cfRule type="containsText" priority="35" operator="containsText" id="{1AA40613-37E2-49A0-9798-5B2C0CC33AD0}">
            <xm:f>NOT(ISERROR(SEARCH($I$92,I11)))</xm:f>
            <xm:f>$I$92</xm:f>
            <x14:dxf>
              <fill>
                <patternFill>
                  <fgColor rgb="FF92D050"/>
                  <bgColor rgb="FF92D050"/>
                </patternFill>
              </fill>
            </x14:dxf>
          </x14:cfRule>
          <x14:cfRule type="containsText" priority="36" operator="containsText" id="{5180C71B-A0CC-49C7-A2B4-7628046BEF44}">
            <xm:f>NOT(ISERROR(SEARCH($I$93,I11)))</xm:f>
            <xm:f>$I$93</xm:f>
            <x14:dxf>
              <fill>
                <patternFill>
                  <bgColor rgb="FF00B050"/>
                </patternFill>
              </fill>
            </x14:dxf>
          </x14:cfRule>
          <x14:cfRule type="cellIs" priority="41" operator="equal" id="{3B98757B-3343-4121-87E7-0878B198D35F}">
            <xm:f>'Tabla probabiidad'!$B$5</xm:f>
            <x14:dxf>
              <fill>
                <patternFill>
                  <fgColor theme="6"/>
                </patternFill>
              </fill>
            </x14:dxf>
          </x14:cfRule>
          <x14:cfRule type="containsText" priority="37" operator="containsText" id="{376FC6D9-A8F2-442D-B3EA-583408632793}">
            <xm:f>NOT(ISERROR(SEARCH($I$96,I11)))</xm:f>
            <xm:f>$I$96</xm:f>
            <x14:dxf>
              <fill>
                <patternFill>
                  <bgColor rgb="FFFF0000"/>
                </patternFill>
              </fill>
            </x14:dxf>
          </x14:cfRule>
          <x14:cfRule type="containsText" priority="38" operator="containsText" id="{6F5DF06F-73DC-4F0A-81BE-4EB49B090D19}">
            <xm:f>NOT(ISERROR(SEARCH($I$95,I11)))</xm:f>
            <xm:f>$I$95</xm:f>
            <x14:dxf>
              <fill>
                <patternFill>
                  <fgColor rgb="FFFFC000"/>
                  <bgColor rgb="FFFFC000"/>
                </patternFill>
              </fill>
            </x14:dxf>
          </x14:cfRule>
          <x14:cfRule type="containsText" priority="39" operator="containsText" id="{FED7C8D3-8B87-4404-9E8A-8267D18BBD5B}">
            <xm:f>NOT(ISERROR(SEARCH($I$94,I11)))</xm:f>
            <xm:f>$I$94</xm:f>
            <x14:dxf>
              <fill>
                <patternFill>
                  <fgColor rgb="FFFFFF00"/>
                  <bgColor rgb="FFFFFF00"/>
                </patternFill>
              </fill>
            </x14:dxf>
          </x14:cfRule>
          <x14:cfRule type="containsText" priority="40" operator="containsText" id="{114DEBBC-1419-494C-B781-FBCB4702DC50}">
            <xm:f>NOT(ISERROR(SEARCH($I$93,I11)))</xm:f>
            <xm:f>$I$93</xm:f>
            <x14:dxf>
              <fill>
                <patternFill>
                  <bgColor theme="0" tint="-0.14996795556505021"/>
                </patternFill>
              </fill>
            </x14:dxf>
          </x14:cfRule>
          <xm:sqref>I11:I21 X11:X27 I29:I56 X29:X56 X75:X81 X83:X88</xm:sqref>
        </x14:conditionalFormatting>
        <x14:conditionalFormatting xmlns:xm="http://schemas.microsoft.com/office/excel/2006/main">
          <x14:cfRule type="containsText" priority="1899" operator="containsText" id="{97F8869C-ABCD-4A08-83EA-BAFC34F2545E}">
            <xm:f>NOT(ISERROR(SEARCH($H$94,I22)))</xm:f>
            <xm:f>$H$94</xm:f>
            <x14:dxf>
              <fill>
                <patternFill>
                  <bgColor rgb="FF00B050"/>
                </patternFill>
              </fill>
            </x14:dxf>
          </x14:cfRule>
          <x14:cfRule type="containsText" priority="1898" operator="containsText" id="{CA34ABDB-BE30-4831-AF0F-4EF7C17AD75E}">
            <xm:f>NOT(ISERROR(SEARCH($H$95,I22)))</xm:f>
            <xm:f>$H$95</xm:f>
            <x14:dxf>
              <fill>
                <patternFill>
                  <fgColor rgb="FFFFC000"/>
                  <bgColor rgb="FFFFC000"/>
                </patternFill>
              </fill>
            </x14:dxf>
          </x14:cfRule>
          <x14:cfRule type="cellIs" priority="1901" operator="equal" id="{E2881585-015B-432E-A891-1329BC907FFE}">
            <xm:f>'\\192.168.1.29\Planeacion$\UAEOS\TRABAJO EN CASA\MAPAS DE RIESGOS\RIESGOS 2021\MAPAS DE RIESGOS DE PROCESO 2021\MAPAS DE RIESGOS GUIA 2021\[MAPA_RIESGOS_PROGRAMAS Y PROYECTOS_UAEOS_2021.xlsx]Tabla probabiidad'!#REF!</xm:f>
            <x14:dxf>
              <fill>
                <patternFill>
                  <fgColor rgb="FF92D050"/>
                  <bgColor theme="6" tint="0.59996337778862885"/>
                </patternFill>
              </fill>
            </x14:dxf>
          </x14:cfRule>
          <x14:cfRule type="containsText" priority="1895" operator="containsText" id="{F019F6F5-200A-47D1-B281-B40159788C0A}">
            <xm:f>NOT(ISERROR(SEARCH($H$93,I22)))</xm:f>
            <xm:f>$H$93</xm:f>
            <x14:dxf>
              <fill>
                <patternFill>
                  <fgColor rgb="FF92D050"/>
                  <bgColor rgb="FF92D050"/>
                </patternFill>
              </fill>
            </x14:dxf>
          </x14:cfRule>
          <x14:cfRule type="containsText" priority="1896" operator="containsText" id="{1940537C-D8A1-4F11-B234-9ED6803574A6}">
            <xm:f>NOT(ISERROR(SEARCH($H$97,I22)))</xm:f>
            <xm:f>$H$97</xm:f>
            <x14:dxf>
              <fill>
                <patternFill>
                  <bgColor rgb="FFFF0000"/>
                </patternFill>
              </fill>
            </x14:dxf>
          </x14:cfRule>
          <x14:cfRule type="containsText" priority="1897" operator="containsText" id="{9EBE2216-EE0A-46BE-9822-B135C80E2C46}">
            <xm:f>NOT(ISERROR(SEARCH($H$96,I22)))</xm:f>
            <xm:f>$H$96</xm:f>
            <x14:dxf>
              <fill>
                <patternFill>
                  <fgColor rgb="FFFFFF00"/>
                  <bgColor rgb="FFFFFF00"/>
                </patternFill>
              </fill>
            </x14:dxf>
          </x14:cfRule>
          <x14:cfRule type="cellIs" priority="1900" operator="equal" id="{84300F55-02BC-466B-9377-482B8A32777D}">
            <xm:f>'\\192.168.1.29\Planeacion$\UAEOS\TRABAJO EN CASA\MAPAS DE RIESGOS\RIESGOS 2021\MAPAS DE RIESGOS DE PROCESO 2021\MAPAS DE RIESGOS GUIA 2021\[MAPA_RIESGOS_PROGRAMAS Y PROYECTOS_UAEOS_2021.xlsx]Tabla probabiidad'!#REF!</xm:f>
            <x14:dxf>
              <fill>
                <patternFill>
                  <fgColor theme="6"/>
                </patternFill>
              </fill>
            </x14:dxf>
          </x14:cfRule>
          <xm:sqref>I22:I23</xm:sqref>
        </x14:conditionalFormatting>
        <x14:conditionalFormatting xmlns:xm="http://schemas.microsoft.com/office/excel/2006/main">
          <x14:cfRule type="containsText" priority="11" operator="containsText" id="{2942418C-903B-4C1F-AC8C-EC8637D93E29}">
            <xm:f>NOT(ISERROR(SEARCH($H$97,I25)))</xm:f>
            <xm:f>$H$97</xm:f>
            <x14:dxf>
              <fill>
                <patternFill>
                  <bgColor rgb="FFFF0000"/>
                </patternFill>
              </fill>
            </x14:dxf>
          </x14:cfRule>
          <x14:cfRule type="containsText" priority="12" operator="containsText" id="{3A7E1727-747A-4EED-B64D-14171F878FF2}">
            <xm:f>NOT(ISERROR(SEARCH($H$96,I25)))</xm:f>
            <xm:f>$H$96</xm:f>
            <x14:dxf>
              <fill>
                <patternFill>
                  <fgColor rgb="FFFFFF00"/>
                  <bgColor rgb="FFFFFF00"/>
                </patternFill>
              </fill>
            </x14:dxf>
          </x14:cfRule>
          <x14:cfRule type="containsText" priority="13" operator="containsText" id="{B02D6A96-87EC-4FEA-BC2F-5E7313E2E704}">
            <xm:f>NOT(ISERROR(SEARCH($H$95,I25)))</xm:f>
            <xm:f>$H$95</xm:f>
            <x14:dxf>
              <fill>
                <patternFill>
                  <fgColor rgb="FFFFC000"/>
                  <bgColor rgb="FFFFC000"/>
                </patternFill>
              </fill>
            </x14:dxf>
          </x14:cfRule>
          <x14:cfRule type="containsText" priority="14" operator="containsText" id="{6A279DCE-533A-4E6E-A452-BB801DEEAE21}">
            <xm:f>NOT(ISERROR(SEARCH($H$94,I25)))</xm:f>
            <xm:f>$H$94</xm:f>
            <x14:dxf>
              <fill>
                <patternFill>
                  <bgColor rgb="FF00B050"/>
                </patternFill>
              </fill>
            </x14:dxf>
          </x14:cfRule>
          <x14:cfRule type="cellIs" priority="16" operator="equal" id="{61FCB4B4-1C1E-431E-80C2-31A5DB738545}">
            <xm:f>'\\192.168.1.29\Planeacion$\UAEOS\TRABAJO EN CASA\MAPAS DE RIESGOS\RIESGOS 2021\MAPAS DE RIESGOS DE PROCESO 2021\MAPAS DE RIESGOS GUIA 2021\[MAPA_RIESGOS_PROGRAMAS Y PROYECTOS_UAEOS_2021.xlsx]Tabla probabiidad'!#REF!</xm:f>
            <x14:dxf>
              <fill>
                <patternFill>
                  <fgColor rgb="FF92D050"/>
                  <bgColor theme="6" tint="0.59996337778862885"/>
                </patternFill>
              </fill>
            </x14:dxf>
          </x14:cfRule>
          <x14:cfRule type="cellIs" priority="15" operator="equal" id="{63534F88-8BC7-447D-BEDE-C2E3CC7F3E25}">
            <xm:f>'\\192.168.1.29\Planeacion$\UAEOS\TRABAJO EN CASA\MAPAS DE RIESGOS\RIESGOS 2021\MAPAS DE RIESGOS DE PROCESO 2021\MAPAS DE RIESGOS GUIA 2021\[MAPA_RIESGOS_PROGRAMAS Y PROYECTOS_UAEOS_2021.xlsx]Tabla probabiidad'!#REF!</xm:f>
            <x14:dxf>
              <fill>
                <patternFill>
                  <fgColor theme="6"/>
                </patternFill>
              </fill>
            </x14:dxf>
          </x14:cfRule>
          <x14:cfRule type="containsText" priority="10" operator="containsText" id="{EB2A98BF-4F37-4532-9057-194C1488ECAA}">
            <xm:f>NOT(ISERROR(SEARCH($H$93,I25)))</xm:f>
            <xm:f>$H$93</xm:f>
            <x14:dxf>
              <fill>
                <patternFill>
                  <fgColor rgb="FF92D050"/>
                  <bgColor rgb="FF92D050"/>
                </patternFill>
              </fill>
            </x14:dxf>
          </x14:cfRule>
          <xm:sqref>I25:I26</xm:sqref>
        </x14:conditionalFormatting>
        <x14:conditionalFormatting xmlns:xm="http://schemas.microsoft.com/office/excel/2006/main">
          <x14:cfRule type="containsText" priority="2371" operator="containsText" id="{4CF0EE55-4516-48AC-B248-1BFD5C030EF5}">
            <xm:f>NOT(ISERROR(SEARCH($I$92,I27)))</xm:f>
            <xm:f>$I$92</xm:f>
            <x14:dxf>
              <fill>
                <patternFill>
                  <fgColor rgb="FF92D050"/>
                  <bgColor rgb="FF92D050"/>
                </patternFill>
              </fill>
            </x14:dxf>
          </x14:cfRule>
          <x14:cfRule type="cellIs" priority="2377" operator="equal" id="{D12CBC75-02E4-4696-B26E-D4D14A6B9762}">
            <xm:f>'Tabla probabiidad'!$B$5</xm:f>
            <x14:dxf>
              <fill>
                <patternFill>
                  <fgColor theme="6"/>
                </patternFill>
              </fill>
            </x14:dxf>
          </x14:cfRule>
          <x14:cfRule type="containsText" priority="2376" operator="containsText" id="{E315D981-DFC8-46AB-ACAF-D6E11006F23E}">
            <xm:f>NOT(ISERROR(SEARCH($I$93,I27)))</xm:f>
            <xm:f>$I$93</xm:f>
            <x14:dxf>
              <fill>
                <patternFill>
                  <bgColor theme="0" tint="-0.14996795556505021"/>
                </patternFill>
              </fill>
            </x14:dxf>
          </x14:cfRule>
          <x14:cfRule type="containsText" priority="2375" operator="containsText" id="{22923817-F51B-4E72-9ACC-704457760D41}">
            <xm:f>NOT(ISERROR(SEARCH($I$94,I27)))</xm:f>
            <xm:f>$I$94</xm:f>
            <x14:dxf>
              <fill>
                <patternFill>
                  <fgColor rgb="FFFFFF00"/>
                  <bgColor rgb="FFFFFF00"/>
                </patternFill>
              </fill>
            </x14:dxf>
          </x14:cfRule>
          <x14:cfRule type="containsText" priority="2374" operator="containsText" id="{479B1450-A5AD-46BD-9A09-DC73B72B9733}">
            <xm:f>NOT(ISERROR(SEARCH($I$95,I27)))</xm:f>
            <xm:f>$I$95</xm:f>
            <x14:dxf>
              <fill>
                <patternFill>
                  <fgColor rgb="FFFFC000"/>
                  <bgColor rgb="FFFFC000"/>
                </patternFill>
              </fill>
            </x14:dxf>
          </x14:cfRule>
          <x14:cfRule type="containsText" priority="2372" operator="containsText" id="{82285B78-819B-45D5-AEC8-DC7583111FA1}">
            <xm:f>NOT(ISERROR(SEARCH($I$93,I27)))</xm:f>
            <xm:f>$I$93</xm:f>
            <x14:dxf>
              <fill>
                <patternFill>
                  <bgColor rgb="FF00B050"/>
                </patternFill>
              </fill>
            </x14:dxf>
          </x14:cfRule>
          <x14:cfRule type="containsText" priority="2373" operator="containsText" id="{FEC9D75C-1F4F-4F0C-8ACE-98C2408BDCA4}">
            <xm:f>NOT(ISERROR(SEARCH($I$96,I27)))</xm:f>
            <xm:f>$I$96</xm:f>
            <x14:dxf>
              <fill>
                <patternFill>
                  <bgColor rgb="FFFF0000"/>
                </patternFill>
              </fill>
            </x14:dxf>
          </x14:cfRule>
          <x14:cfRule type="cellIs" priority="2378" operator="equal" id="{8A065932-AC3F-4AF2-B29E-C141BD5F17E9}">
            <xm:f>'Tabla probabiidad'!$B$5</xm:f>
            <x14:dxf>
              <fill>
                <patternFill>
                  <fgColor rgb="FF92D050"/>
                  <bgColor theme="6" tint="0.59996337778862885"/>
                </patternFill>
              </fill>
            </x14:dxf>
          </x14:cfRule>
          <xm:sqref>I27</xm:sqref>
        </x14:conditionalFormatting>
        <x14:conditionalFormatting xmlns:xm="http://schemas.microsoft.com/office/excel/2006/main">
          <x14:cfRule type="cellIs" priority="93" operator="equal" id="{8680F73E-2109-43B8-9939-AF17C2CBE2BB}">
            <xm:f>'Tabla probabiidad'!$B$5</xm:f>
            <x14:dxf>
              <fill>
                <patternFill>
                  <fgColor rgb="FF92D050"/>
                  <bgColor theme="6" tint="0.59996337778862885"/>
                </patternFill>
              </fill>
            </x14:dxf>
          </x14:cfRule>
          <x14:cfRule type="containsText" priority="90" operator="containsText" id="{70FA9E37-4CDB-435D-AFE0-6D8C78CC682A}">
            <xm:f>NOT(ISERROR(SEARCH($I$94,I58)))</xm:f>
            <xm:f>$I$94</xm:f>
            <x14:dxf>
              <fill>
                <patternFill>
                  <fgColor rgb="FFFFFF00"/>
                  <bgColor rgb="FFFFFF00"/>
                </patternFill>
              </fill>
            </x14:dxf>
          </x14:cfRule>
          <x14:cfRule type="containsText" priority="86" operator="containsText" id="{616E2AA1-DC4E-44F2-B0AB-36C9D1B6DB56}">
            <xm:f>NOT(ISERROR(SEARCH($I$92,I58)))</xm:f>
            <xm:f>$I$92</xm:f>
            <x14:dxf>
              <fill>
                <patternFill>
                  <fgColor rgb="FF92D050"/>
                  <bgColor rgb="FF92D050"/>
                </patternFill>
              </fill>
            </x14:dxf>
          </x14:cfRule>
          <x14:cfRule type="containsText" priority="87" operator="containsText" id="{CA346B61-FCC1-4C0B-A0A7-9CC81A86F768}">
            <xm:f>NOT(ISERROR(SEARCH($I$93,I58)))</xm:f>
            <xm:f>$I$93</xm:f>
            <x14:dxf>
              <fill>
                <patternFill>
                  <bgColor rgb="FF00B050"/>
                </patternFill>
              </fill>
            </x14:dxf>
          </x14:cfRule>
          <x14:cfRule type="containsText" priority="88" operator="containsText" id="{5B5DD850-054A-47A7-901C-F97F799F2FF4}">
            <xm:f>NOT(ISERROR(SEARCH($I$96,I58)))</xm:f>
            <xm:f>$I$96</xm:f>
            <x14:dxf>
              <fill>
                <patternFill>
                  <bgColor rgb="FFFF0000"/>
                </patternFill>
              </fill>
            </x14:dxf>
          </x14:cfRule>
          <x14:cfRule type="containsText" priority="89" operator="containsText" id="{3B398DD0-3E61-4357-89C1-5B68CBD6BD7E}">
            <xm:f>NOT(ISERROR(SEARCH($I$95,I58)))</xm:f>
            <xm:f>$I$95</xm:f>
            <x14:dxf>
              <fill>
                <patternFill>
                  <fgColor rgb="FFFFC000"/>
                  <bgColor rgb="FFFFC000"/>
                </patternFill>
              </fill>
            </x14:dxf>
          </x14:cfRule>
          <x14:cfRule type="containsText" priority="91" operator="containsText" id="{05619D9E-5B46-4CEA-B0BA-ABEC8017B3A5}">
            <xm:f>NOT(ISERROR(SEARCH($I$93,I58)))</xm:f>
            <xm:f>$I$93</xm:f>
            <x14:dxf>
              <fill>
                <patternFill>
                  <bgColor theme="0" tint="-0.14996795556505021"/>
                </patternFill>
              </fill>
            </x14:dxf>
          </x14:cfRule>
          <x14:cfRule type="cellIs" priority="92" operator="equal" id="{185CF6CB-9E58-4A2E-BEFC-B5D9415ED177}">
            <xm:f>'Tabla probabiidad'!$B$5</xm:f>
            <x14:dxf>
              <fill>
                <patternFill>
                  <fgColor theme="6"/>
                </patternFill>
              </fill>
            </x14:dxf>
          </x14:cfRule>
          <xm:sqref>I58:I70</xm:sqref>
        </x14:conditionalFormatting>
        <x14:conditionalFormatting xmlns:xm="http://schemas.microsoft.com/office/excel/2006/main">
          <x14:cfRule type="containsText" priority="70" operator="containsText" id="{D1084D43-CBAF-4935-83B4-36ED1658F633}">
            <xm:f>NOT(ISERROR(SEARCH($I$93,I72)))</xm:f>
            <xm:f>$I$93</xm:f>
            <x14:dxf>
              <fill>
                <patternFill>
                  <bgColor rgb="FF00B050"/>
                </patternFill>
              </fill>
            </x14:dxf>
          </x14:cfRule>
          <x14:cfRule type="containsText" priority="69" operator="containsText" id="{3A64B81E-DDFD-4B7A-8209-F6FD508DCAA8}">
            <xm:f>NOT(ISERROR(SEARCH($I$92,I72)))</xm:f>
            <xm:f>$I$92</xm:f>
            <x14:dxf>
              <fill>
                <patternFill>
                  <fgColor rgb="FF92D050"/>
                  <bgColor rgb="FF92D050"/>
                </patternFill>
              </fill>
            </x14:dxf>
          </x14:cfRule>
          <x14:cfRule type="containsText" priority="71" operator="containsText" id="{1895A5D7-DB6C-4A5E-B406-F10D981D6DD1}">
            <xm:f>NOT(ISERROR(SEARCH($I$96,I72)))</xm:f>
            <xm:f>$I$96</xm:f>
            <x14:dxf>
              <fill>
                <patternFill>
                  <bgColor rgb="FFFF0000"/>
                </patternFill>
              </fill>
            </x14:dxf>
          </x14:cfRule>
          <x14:cfRule type="containsText" priority="72" operator="containsText" id="{203FF2B4-FB53-474B-8FBC-E82CB99E5D30}">
            <xm:f>NOT(ISERROR(SEARCH($I$95,I72)))</xm:f>
            <xm:f>$I$95</xm:f>
            <x14:dxf>
              <fill>
                <patternFill>
                  <fgColor rgb="FFFFC000"/>
                  <bgColor rgb="FFFFC000"/>
                </patternFill>
              </fill>
            </x14:dxf>
          </x14:cfRule>
          <x14:cfRule type="containsText" priority="73" operator="containsText" id="{C9376A28-1C1C-44E9-826B-792525A2C03E}">
            <xm:f>NOT(ISERROR(SEARCH($I$94,I72)))</xm:f>
            <xm:f>$I$94</xm:f>
            <x14:dxf>
              <fill>
                <patternFill>
                  <fgColor rgb="FFFFFF00"/>
                  <bgColor rgb="FFFFFF00"/>
                </patternFill>
              </fill>
            </x14:dxf>
          </x14:cfRule>
          <x14:cfRule type="containsText" priority="74" operator="containsText" id="{97227A2D-E6AA-407E-84A4-E9887A56E18D}">
            <xm:f>NOT(ISERROR(SEARCH($I$93,I72)))</xm:f>
            <xm:f>$I$93</xm:f>
            <x14:dxf>
              <fill>
                <patternFill>
                  <bgColor theme="0" tint="-0.14996795556505021"/>
                </patternFill>
              </fill>
            </x14:dxf>
          </x14:cfRule>
          <x14:cfRule type="cellIs" priority="75" operator="equal" id="{7D9C5F72-2F50-4E4A-BAB6-A32F4BB610E3}">
            <xm:f>'Tabla probabiidad'!$B$5</xm:f>
            <x14:dxf>
              <fill>
                <patternFill>
                  <fgColor theme="6"/>
                </patternFill>
              </fill>
            </x14:dxf>
          </x14:cfRule>
          <x14:cfRule type="cellIs" priority="76" operator="equal" id="{F8E97037-A932-4526-BC21-8C3E6FD7F33F}">
            <xm:f>'Tabla probabiidad'!$B$5</xm:f>
            <x14:dxf>
              <fill>
                <patternFill>
                  <fgColor rgb="FF92D050"/>
                  <bgColor theme="6" tint="0.59996337778862885"/>
                </patternFill>
              </fill>
            </x14:dxf>
          </x14:cfRule>
          <xm:sqref>I72:I81</xm:sqref>
        </x14:conditionalFormatting>
        <x14:conditionalFormatting xmlns:xm="http://schemas.microsoft.com/office/excel/2006/main">
          <x14:cfRule type="containsText" priority="429" operator="containsText" id="{7BF658AE-182C-4555-93BB-FDCBC24B337C}">
            <xm:f>NOT(ISERROR(SEARCH($I$95,I83)))</xm:f>
            <xm:f>$I$95</xm:f>
            <x14:dxf>
              <fill>
                <patternFill>
                  <fgColor rgb="FFFFC000"/>
                  <bgColor rgb="FFFFC000"/>
                </patternFill>
              </fill>
            </x14:dxf>
          </x14:cfRule>
          <x14:cfRule type="containsText" priority="427" operator="containsText" id="{1DDEAC6F-BC9D-4FC7-8F0C-2E6C1F6E6CFF}">
            <xm:f>NOT(ISERROR(SEARCH($I$93,I83)))</xm:f>
            <xm:f>$I$93</xm:f>
            <x14:dxf>
              <fill>
                <patternFill>
                  <bgColor rgb="FF00B050"/>
                </patternFill>
              </fill>
            </x14:dxf>
          </x14:cfRule>
          <x14:cfRule type="containsText" priority="428" operator="containsText" id="{50C6ACA2-4FA9-43C6-B710-A68C9DAA5928}">
            <xm:f>NOT(ISERROR(SEARCH($I$96,I83)))</xm:f>
            <xm:f>$I$96</xm:f>
            <x14:dxf>
              <fill>
                <patternFill>
                  <bgColor rgb="FFFF0000"/>
                </patternFill>
              </fill>
            </x14:dxf>
          </x14:cfRule>
          <x14:cfRule type="cellIs" priority="433" operator="equal" id="{F9C5C57F-213C-457A-8F4E-4B624EF3456F}">
            <xm:f>'Tabla probabiidad'!$B$5</xm:f>
            <x14:dxf>
              <fill>
                <patternFill>
                  <fgColor rgb="FF92D050"/>
                  <bgColor theme="6" tint="0.59996337778862885"/>
                </patternFill>
              </fill>
            </x14:dxf>
          </x14:cfRule>
          <x14:cfRule type="cellIs" priority="432" operator="equal" id="{FCD12970-4F69-4FE0-B6CF-C0F7794F79C9}">
            <xm:f>'Tabla probabiidad'!$B$5</xm:f>
            <x14:dxf>
              <fill>
                <patternFill>
                  <fgColor theme="6"/>
                </patternFill>
              </fill>
            </x14:dxf>
          </x14:cfRule>
          <x14:cfRule type="containsText" priority="431" operator="containsText" id="{DD42CECF-BF8A-4F09-9826-1F6DEA383943}">
            <xm:f>NOT(ISERROR(SEARCH($I$93,I83)))</xm:f>
            <xm:f>$I$93</xm:f>
            <x14:dxf>
              <fill>
                <patternFill>
                  <bgColor theme="0" tint="-0.14996795556505021"/>
                </patternFill>
              </fill>
            </x14:dxf>
          </x14:cfRule>
          <x14:cfRule type="containsText" priority="426" operator="containsText" id="{47B73A4A-8C9B-47C1-BBC4-0BAC225C7322}">
            <xm:f>NOT(ISERROR(SEARCH($I$92,I83)))</xm:f>
            <xm:f>$I$92</xm:f>
            <x14:dxf>
              <fill>
                <patternFill>
                  <fgColor rgb="FF92D050"/>
                  <bgColor rgb="FF92D050"/>
                </patternFill>
              </fill>
            </x14:dxf>
          </x14:cfRule>
          <x14:cfRule type="containsText" priority="430" operator="containsText" id="{92D0F3F1-DBAF-4E83-A0A9-B1AF4069C7C2}">
            <xm:f>NOT(ISERROR(SEARCH($I$94,I83)))</xm:f>
            <xm:f>$I$94</xm:f>
            <x14:dxf>
              <fill>
                <patternFill>
                  <fgColor rgb="FFFFFF00"/>
                  <bgColor rgb="FFFFFF00"/>
                </patternFill>
              </fill>
            </x14:dxf>
          </x14:cfRule>
          <xm:sqref>I83:I87</xm:sqref>
        </x14:conditionalFormatting>
        <x14:conditionalFormatting xmlns:xm="http://schemas.microsoft.com/office/excel/2006/main">
          <x14:cfRule type="containsText" priority="2753" operator="containsText" id="{05EDE158-2D9B-4990-86B0-D7C4DCE7F6B9}">
            <xm:f>NOT(ISERROR(SEARCH($I$92,I89)))</xm:f>
            <xm:f>$I$92</xm:f>
            <x14:dxf>
              <fill>
                <patternFill>
                  <fgColor rgb="FF92D050"/>
                  <bgColor rgb="FF92D050"/>
                </patternFill>
              </fill>
            </x14:dxf>
          </x14:cfRule>
          <x14:cfRule type="containsText" priority="2754" operator="containsText" id="{615CDF01-2C28-4821-97E5-0F84AA257E31}">
            <xm:f>NOT(ISERROR(SEARCH($I$96,I89)))</xm:f>
            <xm:f>$I$96</xm:f>
            <x14:dxf>
              <fill>
                <patternFill>
                  <bgColor rgb="FFFF0000"/>
                </patternFill>
              </fill>
            </x14:dxf>
          </x14:cfRule>
          <x14:cfRule type="containsText" priority="2755" operator="containsText" id="{2368C646-B2A8-4735-8CA8-1AD91255C471}">
            <xm:f>NOT(ISERROR(SEARCH($I$95,I89)))</xm:f>
            <xm:f>$I$95</xm:f>
            <x14:dxf>
              <fill>
                <patternFill>
                  <fgColor rgb="FFFFFF00"/>
                  <bgColor rgb="FFFFFF00"/>
                </patternFill>
              </fill>
            </x14:dxf>
          </x14:cfRule>
          <x14:cfRule type="containsText" priority="2756" operator="containsText" id="{6E41440A-7B30-4340-83A2-05E98ADB113C}">
            <xm:f>NOT(ISERROR(SEARCH($I$94,I89)))</xm:f>
            <xm:f>$I$94</xm:f>
            <x14:dxf>
              <fill>
                <patternFill>
                  <fgColor rgb="FFFFC000"/>
                  <bgColor rgb="FFFFC000"/>
                </patternFill>
              </fill>
            </x14:dxf>
          </x14:cfRule>
          <x14:cfRule type="containsText" priority="2757" operator="containsText" id="{ECB5C0A8-FE85-4EB8-B2DE-295C330E216A}">
            <xm:f>NOT(ISERROR(SEARCH($I$93,I89)))</xm:f>
            <xm:f>$I$93</xm:f>
            <x14:dxf>
              <fill>
                <patternFill>
                  <bgColor theme="0" tint="-0.14996795556505021"/>
                </patternFill>
              </fill>
            </x14:dxf>
          </x14:cfRule>
          <x14:cfRule type="cellIs" priority="2758" operator="equal" id="{8BC99EAF-D39D-4B51-8F9B-24C68E08C4D0}">
            <xm:f>'Tabla probabiidad'!$B$5</xm:f>
            <x14:dxf>
              <fill>
                <patternFill>
                  <fgColor theme="6"/>
                </patternFill>
              </fill>
            </x14:dxf>
          </x14:cfRule>
          <x14:cfRule type="cellIs" priority="2759" operator="equal" id="{DEE288D8-0C1B-4BA3-ADFE-EB6FEBD5CEDA}">
            <xm:f>'Tabla probabiidad'!$B$5</xm:f>
            <x14:dxf>
              <fill>
                <patternFill>
                  <fgColor rgb="FF92D050"/>
                  <bgColor theme="6" tint="0.59996337778862885"/>
                </patternFill>
              </fill>
            </x14:dxf>
          </x14:cfRule>
          <xm:sqref>I89</xm:sqref>
        </x14:conditionalFormatting>
        <x14:conditionalFormatting xmlns:xm="http://schemas.microsoft.com/office/excel/2006/main">
          <x14:cfRule type="containsText" priority="30" operator="containsText" id="{6FE79B77-102E-4C41-82A9-D62DB2A093D7}">
            <xm:f>NOT(ISERROR(SEARCH($K$96,K11)))</xm:f>
            <xm:f>$K$96</xm:f>
            <x14:dxf>
              <fill>
                <patternFill>
                  <bgColor rgb="FFFF0000"/>
                </patternFill>
              </fill>
            </x14:dxf>
          </x14:cfRule>
          <x14:cfRule type="containsText" priority="31" operator="containsText" id="{0E2FBAAC-B305-423E-B30B-22EAC0C0F2E6}">
            <xm:f>NOT(ISERROR(SEARCH($K$95,K11)))</xm:f>
            <xm:f>$K$95</xm:f>
            <x14:dxf>
              <fill>
                <patternFill>
                  <bgColor rgb="FFFFC000"/>
                </patternFill>
              </fill>
            </x14:dxf>
          </x14:cfRule>
          <x14:cfRule type="containsText" priority="32" operator="containsText" id="{2ADD36E2-16D8-4492-89FB-5550A33F2000}">
            <xm:f>NOT(ISERROR(SEARCH($K$94,K11)))</xm:f>
            <xm:f>$K$94</xm:f>
            <x14:dxf>
              <fill>
                <patternFill>
                  <bgColor rgb="FFFFFF00"/>
                </patternFill>
              </fill>
            </x14:dxf>
          </x14:cfRule>
          <x14:cfRule type="containsText" priority="34" operator="containsText" id="{20E7CA59-4124-4E6E-8C33-3082EE07E20A}">
            <xm:f>NOT(ISERROR(SEARCH($K$92,K11)))</xm:f>
            <xm:f>$K$92</xm:f>
            <x14:dxf>
              <fill>
                <patternFill>
                  <bgColor rgb="FF92D050"/>
                </patternFill>
              </fill>
            </x14:dxf>
          </x14:cfRule>
          <x14:cfRule type="containsText" priority="33" operator="containsText" id="{F95E5227-75B0-4AD3-BCF2-935B2CE1BC0B}">
            <xm:f>NOT(ISERROR(SEARCH($K$93,K11)))</xm:f>
            <xm:f>$K$93</xm:f>
            <x14:dxf>
              <fill>
                <patternFill>
                  <bgColor rgb="FF00B050"/>
                </patternFill>
              </fill>
            </x14:dxf>
          </x14:cfRule>
          <xm:sqref>K11:K23 Z11:Z27 K25:K27 K29:K56 Z29:Z56 Z75:Z81</xm:sqref>
        </x14:conditionalFormatting>
        <x14:conditionalFormatting xmlns:xm="http://schemas.microsoft.com/office/excel/2006/main">
          <x14:cfRule type="containsText" priority="82" operator="containsText" id="{B056AFCB-314B-46DF-9031-4DC4EF39D67C}">
            <xm:f>NOT(ISERROR(SEARCH($K$95,K58)))</xm:f>
            <xm:f>$K$95</xm:f>
            <x14:dxf>
              <fill>
                <patternFill>
                  <bgColor rgb="FFFFC000"/>
                </patternFill>
              </fill>
            </x14:dxf>
          </x14:cfRule>
          <x14:cfRule type="containsText" priority="83" operator="containsText" id="{6BFEDACA-C0DE-4699-A63D-A7C6FAF4AD9D}">
            <xm:f>NOT(ISERROR(SEARCH($K$94,K58)))</xm:f>
            <xm:f>$K$94</xm:f>
            <x14:dxf>
              <fill>
                <patternFill>
                  <bgColor rgb="FFFFFF00"/>
                </patternFill>
              </fill>
            </x14:dxf>
          </x14:cfRule>
          <x14:cfRule type="containsText" priority="84" operator="containsText" id="{75EFE010-CED4-4A12-BF2C-8023C14A778B}">
            <xm:f>NOT(ISERROR(SEARCH($K$93,K58)))</xm:f>
            <xm:f>$K$93</xm:f>
            <x14:dxf>
              <fill>
                <patternFill>
                  <bgColor rgb="FF00B050"/>
                </patternFill>
              </fill>
            </x14:dxf>
          </x14:cfRule>
          <x14:cfRule type="containsText" priority="85" operator="containsText" id="{35BFCE99-7C83-420A-8912-AF642703EF95}">
            <xm:f>NOT(ISERROR(SEARCH($K$92,K58)))</xm:f>
            <xm:f>$K$92</xm:f>
            <x14:dxf>
              <fill>
                <patternFill>
                  <bgColor rgb="FF92D050"/>
                </patternFill>
              </fill>
            </x14:dxf>
          </x14:cfRule>
          <x14:cfRule type="containsText" priority="81" operator="containsText" id="{19B65C19-1C57-4044-A6E5-A98A8C43E55B}">
            <xm:f>NOT(ISERROR(SEARCH($K$96,K58)))</xm:f>
            <xm:f>$K$96</xm:f>
            <x14:dxf>
              <fill>
                <patternFill>
                  <bgColor rgb="FFFF0000"/>
                </patternFill>
              </fill>
            </x14:dxf>
          </x14:cfRule>
          <xm:sqref>K58:K70</xm:sqref>
        </x14:conditionalFormatting>
        <x14:conditionalFormatting xmlns:xm="http://schemas.microsoft.com/office/excel/2006/main">
          <x14:cfRule type="containsText" priority="64" operator="containsText" id="{3B8410BD-4D42-401E-B067-8C55D57BBB23}">
            <xm:f>NOT(ISERROR(SEARCH($K$96,K72)))</xm:f>
            <xm:f>$K$96</xm:f>
            <x14:dxf>
              <fill>
                <patternFill>
                  <bgColor rgb="FFFF0000"/>
                </patternFill>
              </fill>
            </x14:dxf>
          </x14:cfRule>
          <x14:cfRule type="containsText" priority="65" operator="containsText" id="{8C5D400D-DE42-4E44-9034-60815740031E}">
            <xm:f>NOT(ISERROR(SEARCH($K$95,K72)))</xm:f>
            <xm:f>$K$95</xm:f>
            <x14:dxf>
              <fill>
                <patternFill>
                  <bgColor rgb="FFFFC000"/>
                </patternFill>
              </fill>
            </x14:dxf>
          </x14:cfRule>
          <x14:cfRule type="containsText" priority="66" operator="containsText" id="{2AC267C6-A89F-4DCB-B1A0-AB3F2F6685B1}">
            <xm:f>NOT(ISERROR(SEARCH($K$94,K72)))</xm:f>
            <xm:f>$K$94</xm:f>
            <x14:dxf>
              <fill>
                <patternFill>
                  <bgColor rgb="FFFFFF00"/>
                </patternFill>
              </fill>
            </x14:dxf>
          </x14:cfRule>
          <x14:cfRule type="containsText" priority="67" operator="containsText" id="{FB5F22D1-8A1E-47DC-BFFB-BEBA05310743}">
            <xm:f>NOT(ISERROR(SEARCH($K$93,K72)))</xm:f>
            <xm:f>$K$93</xm:f>
            <x14:dxf>
              <fill>
                <patternFill>
                  <bgColor rgb="FF00B050"/>
                </patternFill>
              </fill>
            </x14:dxf>
          </x14:cfRule>
          <x14:cfRule type="containsText" priority="68" operator="containsText" id="{AC553E19-753B-4232-B379-01CCFEC6D2EF}">
            <xm:f>NOT(ISERROR(SEARCH($K$92,K72)))</xm:f>
            <xm:f>$K$92</xm:f>
            <x14:dxf>
              <fill>
                <patternFill>
                  <bgColor rgb="FF92D050"/>
                </patternFill>
              </fill>
            </x14:dxf>
          </x14:cfRule>
          <xm:sqref>K72:K81</xm:sqref>
        </x14:conditionalFormatting>
        <x14:conditionalFormatting xmlns:xm="http://schemas.microsoft.com/office/excel/2006/main">
          <x14:cfRule type="containsText" priority="411" operator="containsText" id="{B69EC116-5012-4795-AFBF-5C6616ECAB90}">
            <xm:f>NOT(ISERROR(SEARCH($K$96,K83)))</xm:f>
            <xm:f>$K$96</xm:f>
            <x14:dxf>
              <fill>
                <patternFill>
                  <bgColor rgb="FFFF0000"/>
                </patternFill>
              </fill>
            </x14:dxf>
          </x14:cfRule>
          <x14:cfRule type="containsText" priority="412" operator="containsText" id="{94514E8B-6FE2-4E4F-897C-5C1C663ED60B}">
            <xm:f>NOT(ISERROR(SEARCH($K$95,K83)))</xm:f>
            <xm:f>$K$95</xm:f>
            <x14:dxf>
              <fill>
                <patternFill>
                  <bgColor rgb="FFFFC000"/>
                </patternFill>
              </fill>
            </x14:dxf>
          </x14:cfRule>
          <x14:cfRule type="containsText" priority="413" operator="containsText" id="{6F004EDB-7B99-4106-91F9-7B0C8D2BBA37}">
            <xm:f>NOT(ISERROR(SEARCH($K$94,K83)))</xm:f>
            <xm:f>$K$94</xm:f>
            <x14:dxf>
              <fill>
                <patternFill>
                  <bgColor rgb="FFFFFF00"/>
                </patternFill>
              </fill>
            </x14:dxf>
          </x14:cfRule>
          <x14:cfRule type="containsText" priority="414" operator="containsText" id="{65A64085-7068-41C3-B05C-23EEDF36A4EC}">
            <xm:f>NOT(ISERROR(SEARCH($K$93,K83)))</xm:f>
            <xm:f>$K$93</xm:f>
            <x14:dxf>
              <fill>
                <patternFill>
                  <bgColor rgb="FF00B050"/>
                </patternFill>
              </fill>
            </x14:dxf>
          </x14:cfRule>
          <x14:cfRule type="containsText" priority="415" operator="containsText" id="{A6450964-8D47-4D7D-BB15-0B034FB9430D}">
            <xm:f>NOT(ISERROR(SEARCH($K$92,K83)))</xm:f>
            <xm:f>$K$92</xm:f>
            <x14:dxf>
              <fill>
                <patternFill>
                  <bgColor rgb="FF92D050"/>
                </patternFill>
              </fill>
            </x14:dxf>
          </x14:cfRule>
          <xm:sqref>K83:K87</xm:sqref>
        </x14:conditionalFormatting>
        <x14:conditionalFormatting xmlns:xm="http://schemas.microsoft.com/office/excel/2006/main">
          <x14:cfRule type="containsText" priority="28" operator="containsText" id="{1DBBD86D-6478-4CCF-BEAF-04F07B010411}">
            <xm:f>NOT(ISERROR(SEARCH($M$93,M11)))</xm:f>
            <xm:f>$M$93</xm:f>
            <x14:dxf>
              <fill>
                <patternFill>
                  <bgColor rgb="FFFFFF00"/>
                </patternFill>
              </fill>
            </x14:dxf>
          </x14:cfRule>
          <x14:cfRule type="containsText" priority="26" operator="containsText" id="{C5550437-8C4C-461C-B42A-4C82DF7AC2DA}">
            <xm:f>NOT(ISERROR(SEARCH($M$95,M11)))</xm:f>
            <xm:f>$M$95</xm:f>
            <x14:dxf>
              <fill>
                <patternFill>
                  <bgColor rgb="FFFF0000"/>
                </patternFill>
              </fill>
            </x14:dxf>
          </x14:cfRule>
          <x14:cfRule type="containsText" priority="27" operator="containsText" id="{D4FC1D4B-A1F9-4F94-9FC0-C79F218E06F0}">
            <xm:f>NOT(ISERROR(SEARCH($M$94,M11)))</xm:f>
            <xm:f>$M$94</xm:f>
            <x14:dxf>
              <fill>
                <patternFill>
                  <bgColor rgb="FFFFC000"/>
                </patternFill>
              </fill>
            </x14:dxf>
          </x14:cfRule>
          <x14:cfRule type="containsText" priority="29" operator="containsText" id="{1D0D7293-09AB-4245-8877-B31ECE02F15A}">
            <xm:f>NOT(ISERROR(SEARCH($M$92,M11)))</xm:f>
            <xm:f>$M$92</xm:f>
            <x14:dxf>
              <fill>
                <patternFill>
                  <bgColor rgb="FF92D050"/>
                </patternFill>
              </fill>
            </x14:dxf>
          </x14:cfRule>
          <xm:sqref>M11:M23 AB11:AB27 M25:M27 M29:M56 AB29:AB56 AB75:AB81</xm:sqref>
        </x14:conditionalFormatting>
        <x14:conditionalFormatting xmlns:xm="http://schemas.microsoft.com/office/excel/2006/main">
          <x14:cfRule type="containsText" priority="77" operator="containsText" id="{6E30F8EB-45E3-4E08-9F16-6161FBEE227C}">
            <xm:f>NOT(ISERROR(SEARCH($M$95,M58)))</xm:f>
            <xm:f>$M$95</xm:f>
            <x14:dxf>
              <fill>
                <patternFill>
                  <bgColor rgb="FFFF0000"/>
                </patternFill>
              </fill>
            </x14:dxf>
          </x14:cfRule>
          <x14:cfRule type="containsText" priority="79" operator="containsText" id="{40E8CD8A-27BE-4757-A23E-1FE79BA4C2B1}">
            <xm:f>NOT(ISERROR(SEARCH($M$93,M58)))</xm:f>
            <xm:f>$M$93</xm:f>
            <x14:dxf>
              <fill>
                <patternFill>
                  <bgColor rgb="FFFFFF00"/>
                </patternFill>
              </fill>
            </x14:dxf>
          </x14:cfRule>
          <x14:cfRule type="containsText" priority="80" operator="containsText" id="{F56256EF-D209-4E6A-B3C4-D4A0CF9F03F6}">
            <xm:f>NOT(ISERROR(SEARCH($M$92,M58)))</xm:f>
            <xm:f>$M$92</xm:f>
            <x14:dxf>
              <fill>
                <patternFill>
                  <bgColor rgb="FF92D050"/>
                </patternFill>
              </fill>
            </x14:dxf>
          </x14:cfRule>
          <x14:cfRule type="containsText" priority="78" operator="containsText" id="{1D237F52-24A0-4F98-8BBE-20BEEA3710CA}">
            <xm:f>NOT(ISERROR(SEARCH($M$94,M58)))</xm:f>
            <xm:f>$M$94</xm:f>
            <x14:dxf>
              <fill>
                <patternFill>
                  <bgColor rgb="FFFFC000"/>
                </patternFill>
              </fill>
            </x14:dxf>
          </x14:cfRule>
          <xm:sqref>M58:M70</xm:sqref>
        </x14:conditionalFormatting>
        <x14:conditionalFormatting xmlns:xm="http://schemas.microsoft.com/office/excel/2006/main">
          <x14:cfRule type="containsText" priority="63" operator="containsText" id="{9C2604C9-E0D8-4781-92EE-3743D7B77140}">
            <xm:f>NOT(ISERROR(SEARCH($M$92,M72)))</xm:f>
            <xm:f>$M$92</xm:f>
            <x14:dxf>
              <fill>
                <patternFill>
                  <bgColor rgb="FF92D050"/>
                </patternFill>
              </fill>
            </x14:dxf>
          </x14:cfRule>
          <x14:cfRule type="containsText" priority="62" operator="containsText" id="{500CC5C5-BFB6-4D23-A6D5-012CD2F1BC4F}">
            <xm:f>NOT(ISERROR(SEARCH($M$93,M72)))</xm:f>
            <xm:f>$M$93</xm:f>
            <x14:dxf>
              <fill>
                <patternFill>
                  <bgColor rgb="FFFFFF00"/>
                </patternFill>
              </fill>
            </x14:dxf>
          </x14:cfRule>
          <x14:cfRule type="containsText" priority="61" operator="containsText" id="{2F039A48-492D-447C-9593-713C1100B7E0}">
            <xm:f>NOT(ISERROR(SEARCH($M$94,M72)))</xm:f>
            <xm:f>$M$94</xm:f>
            <x14:dxf>
              <fill>
                <patternFill>
                  <bgColor rgb="FFFFC000"/>
                </patternFill>
              </fill>
            </x14:dxf>
          </x14:cfRule>
          <x14:cfRule type="containsText" priority="60" operator="containsText" id="{AB4D18FC-F078-49FF-B85D-4641E5ADF488}">
            <xm:f>NOT(ISERROR(SEARCH($M$95,M72)))</xm:f>
            <xm:f>$M$95</xm:f>
            <x14:dxf>
              <fill>
                <patternFill>
                  <bgColor rgb="FFFF0000"/>
                </patternFill>
              </fill>
            </x14:dxf>
          </x14:cfRule>
          <xm:sqref>M72:M81</xm:sqref>
        </x14:conditionalFormatting>
        <x14:conditionalFormatting xmlns:xm="http://schemas.microsoft.com/office/excel/2006/main">
          <x14:cfRule type="containsText" priority="405" operator="containsText" id="{41FCAE53-5277-4EF9-B8DF-3EE570E30611}">
            <xm:f>NOT(ISERROR(SEARCH($M$93,M83)))</xm:f>
            <xm:f>$M$93</xm:f>
            <x14:dxf>
              <fill>
                <patternFill>
                  <bgColor rgb="FFFFFF00"/>
                </patternFill>
              </fill>
            </x14:dxf>
          </x14:cfRule>
          <x14:cfRule type="containsText" priority="404" operator="containsText" id="{55EBA6A2-CAD0-4B68-A32E-C86C591F66F9}">
            <xm:f>NOT(ISERROR(SEARCH($M$94,M83)))</xm:f>
            <xm:f>$M$94</xm:f>
            <x14:dxf>
              <fill>
                <patternFill>
                  <bgColor rgb="FFFFC000"/>
                </patternFill>
              </fill>
            </x14:dxf>
          </x14:cfRule>
          <x14:cfRule type="containsText" priority="406" operator="containsText" id="{44952AC1-242E-4AB3-8780-2D8C679A8CBC}">
            <xm:f>NOT(ISERROR(SEARCH($M$92,M83)))</xm:f>
            <xm:f>$M$92</xm:f>
            <x14:dxf>
              <fill>
                <patternFill>
                  <bgColor rgb="FF92D050"/>
                </patternFill>
              </fill>
            </x14:dxf>
          </x14:cfRule>
          <x14:cfRule type="containsText" priority="403" operator="containsText" id="{B39587EA-66E1-440F-B286-C7321A957458}">
            <xm:f>NOT(ISERROR(SEARCH($M$95,M83)))</xm:f>
            <xm:f>$M$95</xm:f>
            <x14:dxf>
              <fill>
                <patternFill>
                  <bgColor rgb="FFFF0000"/>
                </patternFill>
              </fill>
            </x14:dxf>
          </x14:cfRule>
          <xm:sqref>M83:M87</xm:sqref>
        </x14:conditionalFormatting>
        <x14:conditionalFormatting xmlns:xm="http://schemas.microsoft.com/office/excel/2006/main">
          <x14:cfRule type="containsText" priority="121" operator="containsText" id="{2DF3AE33-3F05-4028-BD9F-B5C5659E403F}">
            <xm:f>NOT(ISERROR(SEARCH($I$92,X58)))</xm:f>
            <xm:f>$I$92</xm:f>
            <x14:dxf>
              <fill>
                <patternFill>
                  <fgColor rgb="FF92D050"/>
                  <bgColor rgb="FF92D050"/>
                </patternFill>
              </fill>
            </x14:dxf>
          </x14:cfRule>
          <x14:cfRule type="containsText" priority="122" operator="containsText" id="{2F584DEE-8659-4E50-AC5A-0B049F710155}">
            <xm:f>NOT(ISERROR(SEARCH($I$93,X58)))</xm:f>
            <xm:f>$I$93</xm:f>
            <x14:dxf>
              <fill>
                <patternFill>
                  <bgColor rgb="FF00B050"/>
                </patternFill>
              </fill>
            </x14:dxf>
          </x14:cfRule>
          <x14:cfRule type="containsText" priority="123" operator="containsText" id="{886D5B2A-AE51-478D-8049-85F56A8D3540}">
            <xm:f>NOT(ISERROR(SEARCH($I$96,X58)))</xm:f>
            <xm:f>$I$96</xm:f>
            <x14:dxf>
              <fill>
                <patternFill>
                  <bgColor rgb="FFFF0000"/>
                </patternFill>
              </fill>
            </x14:dxf>
          </x14:cfRule>
          <x14:cfRule type="containsText" priority="124" operator="containsText" id="{B2C6F895-C61C-4087-8657-2AF59D94A2F9}">
            <xm:f>NOT(ISERROR(SEARCH($I$95,X58)))</xm:f>
            <xm:f>$I$95</xm:f>
            <x14:dxf>
              <fill>
                <patternFill>
                  <fgColor rgb="FFFFC000"/>
                  <bgColor rgb="FFFFC000"/>
                </patternFill>
              </fill>
            </x14:dxf>
          </x14:cfRule>
          <x14:cfRule type="containsText" priority="125" operator="containsText" id="{762AE083-F5AB-477A-8209-5EB96F1F5D10}">
            <xm:f>NOT(ISERROR(SEARCH($I$94,X58)))</xm:f>
            <xm:f>$I$94</xm:f>
            <x14:dxf>
              <fill>
                <patternFill>
                  <fgColor rgb="FFFFFF00"/>
                  <bgColor rgb="FFFFFF00"/>
                </patternFill>
              </fill>
            </x14:dxf>
          </x14:cfRule>
          <x14:cfRule type="containsText" priority="126" operator="containsText" id="{65FECC16-EAD4-4CFF-AF61-E18E84D0BBE8}">
            <xm:f>NOT(ISERROR(SEARCH($I$93,X58)))</xm:f>
            <xm:f>$I$93</xm:f>
            <x14:dxf>
              <fill>
                <patternFill>
                  <bgColor theme="0" tint="-0.14996795556505021"/>
                </patternFill>
              </fill>
            </x14:dxf>
          </x14:cfRule>
          <x14:cfRule type="cellIs" priority="127" operator="equal" id="{5DBFB891-DCBD-4B8C-981D-4273BC23711F}">
            <xm:f>'Tabla probabiidad'!$B$5</xm:f>
            <x14:dxf>
              <fill>
                <patternFill>
                  <fgColor theme="6"/>
                </patternFill>
              </fill>
            </x14:dxf>
          </x14:cfRule>
          <x14:cfRule type="cellIs" priority="128" operator="equal" id="{9FA21252-EC9F-47E0-89F9-18577FCF5292}">
            <xm:f>'Tabla probabiidad'!$B$5</xm:f>
            <x14:dxf>
              <fill>
                <patternFill>
                  <fgColor rgb="FF92D050"/>
                  <bgColor theme="6" tint="0.59996337778862885"/>
                </patternFill>
              </fill>
            </x14:dxf>
          </x14:cfRule>
          <xm:sqref>X58:X73</xm:sqref>
        </x14:conditionalFormatting>
        <x14:conditionalFormatting xmlns:xm="http://schemas.microsoft.com/office/excel/2006/main">
          <x14:cfRule type="containsText" priority="104" operator="containsText" id="{16465BEF-F1B3-4C46-BCAD-276926BE1BA4}">
            <xm:f>NOT(ISERROR(SEARCH($K$95,Z58)))</xm:f>
            <xm:f>$K$95</xm:f>
            <x14:dxf>
              <fill>
                <patternFill>
                  <bgColor rgb="FFFFC000"/>
                </patternFill>
              </fill>
            </x14:dxf>
          </x14:cfRule>
          <x14:cfRule type="containsText" priority="103" operator="containsText" id="{B91A915F-F200-42F3-B881-11184661AC8F}">
            <xm:f>NOT(ISERROR(SEARCH($K$96,Z58)))</xm:f>
            <xm:f>$K$96</xm:f>
            <x14:dxf>
              <fill>
                <patternFill>
                  <bgColor rgb="FFFF0000"/>
                </patternFill>
              </fill>
            </x14:dxf>
          </x14:cfRule>
          <x14:cfRule type="containsText" priority="105" operator="containsText" id="{17145D28-152D-436E-B519-AD740776FFC0}">
            <xm:f>NOT(ISERROR(SEARCH($K$94,Z58)))</xm:f>
            <xm:f>$K$94</xm:f>
            <x14:dxf>
              <fill>
                <patternFill>
                  <bgColor rgb="FFFFFF00"/>
                </patternFill>
              </fill>
            </x14:dxf>
          </x14:cfRule>
          <x14:cfRule type="containsText" priority="106" operator="containsText" id="{35DD5168-0914-4EC6-A49A-2D1F9BAFAE95}">
            <xm:f>NOT(ISERROR(SEARCH($K$93,Z58)))</xm:f>
            <xm:f>$K$93</xm:f>
            <x14:dxf>
              <fill>
                <patternFill>
                  <bgColor rgb="FF00B050"/>
                </patternFill>
              </fill>
            </x14:dxf>
          </x14:cfRule>
          <x14:cfRule type="containsText" priority="107" operator="containsText" id="{1689E19E-6EE4-4907-83A9-907D37C75C92}">
            <xm:f>NOT(ISERROR(SEARCH($K$92,Z58)))</xm:f>
            <xm:f>$K$92</xm:f>
            <x14:dxf>
              <fill>
                <patternFill>
                  <bgColor rgb="FF92D050"/>
                </patternFill>
              </fill>
            </x14:dxf>
          </x14:cfRule>
          <xm:sqref>Z58:Z73</xm:sqref>
        </x14:conditionalFormatting>
        <x14:conditionalFormatting xmlns:xm="http://schemas.microsoft.com/office/excel/2006/main">
          <x14:cfRule type="containsText" priority="167" operator="containsText" id="{57BA084B-A5B4-4334-B3A5-174520FAB11C}">
            <xm:f>NOT(ISERROR(SEARCH($K$96,Z83)))</xm:f>
            <xm:f>$K$96</xm:f>
            <x14:dxf>
              <fill>
                <patternFill>
                  <bgColor rgb="FFFF0000"/>
                </patternFill>
              </fill>
            </x14:dxf>
          </x14:cfRule>
          <x14:cfRule type="containsText" priority="168" operator="containsText" id="{CF1D8531-5325-483E-A999-12D14FEFF00F}">
            <xm:f>NOT(ISERROR(SEARCH($K$95,Z83)))</xm:f>
            <xm:f>$K$95</xm:f>
            <x14:dxf>
              <fill>
                <patternFill>
                  <bgColor rgb="FFFFC000"/>
                </patternFill>
              </fill>
            </x14:dxf>
          </x14:cfRule>
          <x14:cfRule type="containsText" priority="171" operator="containsText" id="{528F3B8F-94AB-4C9F-9C69-48CC877A2B26}">
            <xm:f>NOT(ISERROR(SEARCH($K$92,Z83)))</xm:f>
            <xm:f>$K$92</xm:f>
            <x14:dxf>
              <fill>
                <patternFill>
                  <bgColor rgb="FF92D050"/>
                </patternFill>
              </fill>
            </x14:dxf>
          </x14:cfRule>
          <x14:cfRule type="containsText" priority="170" operator="containsText" id="{A4A99A37-E744-4261-ABBD-414C42555F46}">
            <xm:f>NOT(ISERROR(SEARCH($K$93,Z83)))</xm:f>
            <xm:f>$K$93</xm:f>
            <x14:dxf>
              <fill>
                <patternFill>
                  <bgColor rgb="FF00B050"/>
                </patternFill>
              </fill>
            </x14:dxf>
          </x14:cfRule>
          <x14:cfRule type="containsText" priority="169" operator="containsText" id="{C8BA436F-39F8-4BBD-9B09-8642ADA7A8EC}">
            <xm:f>NOT(ISERROR(SEARCH($K$94,Z83)))</xm:f>
            <xm:f>$K$94</xm:f>
            <x14:dxf>
              <fill>
                <patternFill>
                  <bgColor rgb="FFFFFF00"/>
                </patternFill>
              </fill>
            </x14:dxf>
          </x14:cfRule>
          <xm:sqref>Z83:Z87</xm:sqref>
        </x14:conditionalFormatting>
        <x14:conditionalFormatting xmlns:xm="http://schemas.microsoft.com/office/excel/2006/main">
          <x14:cfRule type="containsText" priority="111" operator="containsText" id="{8A1FA493-0A32-47B3-B2D9-F2CBD2FCA1A6}">
            <xm:f>NOT(ISERROR(SEARCH($M$92,AB58)))</xm:f>
            <xm:f>$M$92</xm:f>
            <x14:dxf>
              <fill>
                <patternFill>
                  <bgColor rgb="FF92D050"/>
                </patternFill>
              </fill>
            </x14:dxf>
          </x14:cfRule>
          <x14:cfRule type="containsText" priority="108" operator="containsText" id="{BACC1E0A-33F9-410E-B693-4CFD0A702756}">
            <xm:f>NOT(ISERROR(SEARCH($M$95,AB58)))</xm:f>
            <xm:f>$M$95</xm:f>
            <x14:dxf>
              <fill>
                <patternFill>
                  <bgColor rgb="FFFF0000"/>
                </patternFill>
              </fill>
            </x14:dxf>
          </x14:cfRule>
          <x14:cfRule type="containsText" priority="109" operator="containsText" id="{A01DFF6D-0DB3-494D-A781-0337F7DAD0A0}">
            <xm:f>NOT(ISERROR(SEARCH($M$94,AB58)))</xm:f>
            <xm:f>$M$94</xm:f>
            <x14:dxf>
              <fill>
                <patternFill>
                  <bgColor rgb="FFFFC000"/>
                </patternFill>
              </fill>
            </x14:dxf>
          </x14:cfRule>
          <x14:cfRule type="containsText" priority="110" operator="containsText" id="{515C1C56-81FB-4958-B8F2-B65EFBAF5CF9}">
            <xm:f>NOT(ISERROR(SEARCH($M$93,AB58)))</xm:f>
            <xm:f>$M$93</xm:f>
            <x14:dxf>
              <fill>
                <patternFill>
                  <bgColor rgb="FFFFFF00"/>
                </patternFill>
              </fill>
            </x14:dxf>
          </x14:cfRule>
          <xm:sqref>AB58:AB73</xm:sqref>
        </x14:conditionalFormatting>
        <x14:conditionalFormatting xmlns:xm="http://schemas.microsoft.com/office/excel/2006/main">
          <x14:cfRule type="containsText" priority="264" operator="containsText" id="{4A41215F-7D7A-4FAA-91F5-88BC7441EDE1}">
            <xm:f>NOT(ISERROR(SEARCH($M$92,AB83)))</xm:f>
            <xm:f>$M$92</xm:f>
            <x14:dxf>
              <fill>
                <patternFill>
                  <bgColor rgb="FF92D050"/>
                </patternFill>
              </fill>
            </x14:dxf>
          </x14:cfRule>
          <x14:cfRule type="containsText" priority="262" operator="containsText" id="{AD6FFF8C-7903-4A82-8657-7805CB34C153}">
            <xm:f>NOT(ISERROR(SEARCH($M$94,AB83)))</xm:f>
            <xm:f>$M$94</xm:f>
            <x14:dxf>
              <fill>
                <patternFill>
                  <bgColor rgb="FFFFC000"/>
                </patternFill>
              </fill>
            </x14:dxf>
          </x14:cfRule>
          <x14:cfRule type="containsText" priority="261" operator="containsText" id="{CC8A2ED4-0621-4543-8A08-5E58F0B60804}">
            <xm:f>NOT(ISERROR(SEARCH($M$95,AB83)))</xm:f>
            <xm:f>$M$95</xm:f>
            <x14:dxf>
              <fill>
                <patternFill>
                  <bgColor rgb="FFFF0000"/>
                </patternFill>
              </fill>
            </x14:dxf>
          </x14:cfRule>
          <x14:cfRule type="containsText" priority="263" operator="containsText" id="{244C23F3-BBD0-4A1A-8CA4-5C6AB1026866}">
            <xm:f>NOT(ISERROR(SEARCH($M$93,AB83)))</xm:f>
            <xm:f>$M$93</xm:f>
            <x14:dxf>
              <fill>
                <patternFill>
                  <bgColor rgb="FFFFFF00"/>
                </patternFill>
              </fill>
            </x14:dxf>
          </x14:cfRule>
          <xm:sqref>AB83:AB87</xm:sqref>
        </x14:conditionalFormatting>
      </x14:conditionalFormattings>
    </ext>
    <ext xmlns:x14="http://schemas.microsoft.com/office/spreadsheetml/2009/9/main" uri="{CCE6A557-97BC-4b89-ADB6-D9C93CAAB3DF}">
      <x14:dataValidations xmlns:xm="http://schemas.microsoft.com/office/excel/2006/main" count="15">
        <x14:dataValidation type="list" allowBlank="1" showInputMessage="1" showErrorMessage="1" xr:uid="{00000000-0002-0000-0400-00000B000000}">
          <x14:formula1>
            <xm:f>'Clasificacion riesgo'!$B$3:$B$9</xm:f>
          </x14:formula1>
          <xm:sqref>G88</xm:sqref>
        </x14:dataValidation>
        <x14:dataValidation type="list" allowBlank="1" showInputMessage="1" showErrorMessage="1" xr:uid="{00000000-0002-0000-0400-00000C000000}">
          <x14:formula1>
            <xm:f>'Tabla probabiidad'!$B$5:$B$9</xm:f>
          </x14:formula1>
          <xm:sqref>I27 I83:I89 I72:I81 X75:X81 X83:X88 I58:I69 I11:I21 I29:I56 X58:X73 X11:X27 X29:X56</xm:sqref>
        </x14:dataValidation>
        <x14:dataValidation type="list" allowBlank="1" showInputMessage="1" showErrorMessage="1" xr:uid="{00000000-0002-0000-0400-00000D000000}">
          <x14:formula1>
            <xm:f>'Atributos controles'!$D$13:$D$15</xm:f>
          </x14:formula1>
          <xm:sqref>W81:W87 W11:W13 W16:W30</xm:sqref>
        </x14:dataValidation>
        <x14:dataValidation type="list" allowBlank="1" showInputMessage="1" showErrorMessage="1" xr:uid="{00000000-0002-0000-0400-00000E000000}">
          <x14:formula1>
            <xm:f>'Atributos controles'!$D$11:$D$12</xm:f>
          </x14:formula1>
          <xm:sqref>V85:V87 V11:V13 V16:V30</xm:sqref>
        </x14:dataValidation>
        <x14:dataValidation type="list" allowBlank="1" showInputMessage="1" showErrorMessage="1" xr:uid="{00000000-0002-0000-0400-00000F000000}">
          <x14:formula1>
            <xm:f>'Atributos controles'!$D$9:$D$10</xm:f>
          </x14:formula1>
          <xm:sqref>U85:U87 U11:U13 U16:U30</xm:sqref>
        </x14:dataValidation>
        <x14:dataValidation type="list" allowBlank="1" showInputMessage="1" showErrorMessage="1" xr:uid="{00000000-0002-0000-0400-000010000000}">
          <x14:formula1>
            <xm:f>'Atributos controles'!$D$7:$D$8</xm:f>
          </x14:formula1>
          <xm:sqref>S16:S87 S11:S13</xm:sqref>
        </x14:dataValidation>
        <x14:dataValidation type="list" allowBlank="1" showInputMessage="1" showErrorMessage="1" xr:uid="{00000000-0002-0000-0400-000011000000}">
          <x14:formula1>
            <xm:f>'Atributos controles'!$D$4:$D$6</xm:f>
          </x14:formula1>
          <xm:sqref>R11:R65 R83:R87</xm:sqref>
        </x14:dataValidation>
        <x14:dataValidation type="list" allowBlank="1" showInputMessage="1" showErrorMessage="1" xr:uid="{00000000-0002-0000-0400-000012000000}">
          <x14:formula1>
            <xm:f>'E:\UAEOS\TRABAJO EN CASA\MAPAS DE RIESGOS\RIESGOS 2021\MAPAS DE RIESGOS DE PROCESO 2021\MAPAS DE RIESGOS GUIA 2021\[MAPA_RIESGOS_PROGRAMAS Y PROYECTOS_UAEOS_2021.xlsx]Tabla probabiidad'!#REF!</xm:f>
          </x14:formula1>
          <xm:sqref>I22:I23 I25:I26</xm:sqref>
        </x14:dataValidation>
        <x14:dataValidation type="list" allowBlank="1" showInputMessage="1" showErrorMessage="1" xr:uid="{00000000-0002-0000-0400-000018000000}">
          <x14:formula1>
            <xm:f>'E:\UAEOS\TRABAJO EN CASA\MAPAS DE RIESGOS\RIESGOS 2021\MAPAS DE RIESGOS DE PROCESO 2021\MAPAS DE RIESGOS GUIA 2021\[2020-11-10_Propuesta_Mapa_riesgos_RH_UAEOS.xlsx]Atributos controles'!#REF!</xm:f>
          </x14:formula1>
          <xm:sqref>U37:W41</xm:sqref>
        </x14:dataValidation>
        <x14:dataValidation type="list" allowBlank="1" showInputMessage="1" showErrorMessage="1" xr:uid="{00000000-0002-0000-0400-000019000000}">
          <x14:formula1>
            <xm:f>'E:\UAEOS\TRABAJO EN CASA\MAPAS DE RIESGOS\RIESGOS 2021\MAPAS DE RIESGOS DE PROCESO 2021\MAPAS DE RIESGOS GUIA 2021\[MAPA_RIESGOS_COMUNICACION_PRENSA_UAEOS_2021.xlsx]Atributos controles'!#REF!</xm:f>
          </x14:formula1>
          <xm:sqref>U42:W43</xm:sqref>
        </x14:dataValidation>
        <x14:dataValidation type="list" allowBlank="1" showInputMessage="1" showErrorMessage="1" xr:uid="{00000000-0002-0000-0400-00001E000000}">
          <x14:formula1>
            <xm:f>'E:\UAEOS\TRABAJO EN CASA\MAPAS DE RIESGOS\RIESGOS 2021\MAPAS DE RIESGOS DE PROCESO 2021\MAPAS DE RIESGOS GUIA 2021\[MAPA_RIESGOS_G_INFORMATICA_UAEOS_2021.xlsx]Atributos controles'!#REF!</xm:f>
          </x14:formula1>
          <xm:sqref>U64:W67</xm:sqref>
        </x14:dataValidation>
        <x14:dataValidation type="list" allowBlank="1" showInputMessage="1" showErrorMessage="1" xr:uid="{00000000-0002-0000-0400-000022000000}">
          <x14:formula1>
            <xm:f>'E:\UAEOS\TRABAJO EN CASA\MAPAS DE RIESGOS\RIESGOS 2021\MAPAS DE RIESGOS DE PROCESO 2021\MAPAS DE RIESGOS GUIA 2021\[MAPA_RIESGOS_G_MEJORAMIENTO_UAEOS_2021.xlsx]Atributos controles'!#REF!</xm:f>
          </x14:formula1>
          <xm:sqref>U81:V84</xm:sqref>
        </x14:dataValidation>
        <x14:dataValidation type="list" allowBlank="1" showInputMessage="1" showErrorMessage="1" xr:uid="{8E2A975E-0B2B-44B8-ADF7-22F918B6E5CB}">
          <x14:formula1>
            <xm:f>'Clasificacion riesgo'!$B$3:$B$12</xm:f>
          </x14:formula1>
          <xm:sqref>G56 G83:G87 G22:G23 G25:G26 G58:G69 G29:G33 G37:G43 G11:G15 G81</xm:sqref>
        </x14:dataValidation>
        <x14:dataValidation type="list" allowBlank="1" showInputMessage="1" showErrorMessage="1" xr:uid="{00000000-0002-0000-0400-000020000000}">
          <x14:formula1>
            <xm:f>'E:\UAEOS\TRABAJO EN CASA\MAPAS DE RIESGOS\RIESGOS 2021\MAPAS DE RIESGOS DE PROCESO 2021\MAPAS DE RIESGOS GUIA 2021\[MAPA_RIESGOS_G_CONTRACTUAL  JURIDICA_UAEOS_2021.xlsx]Atributos controles'!#REF!</xm:f>
          </x14:formula1>
          <xm:sqref>U68:W80</xm:sqref>
        </x14:dataValidation>
        <x14:dataValidation type="list" allowBlank="1" showInputMessage="1" showErrorMessage="1" xr:uid="{00000000-0002-0000-0400-00001C000000}">
          <x14:formula1>
            <xm:f>'C:\Users\Jorge\Documents\UAEOS\TRABAJO EN CASA\MAPAS DE RIESGOS\RIESGOS 2021\MAPAS DE RIESGOS DE PROCESO 2021\MAPAS DE RIESGOS GUIA 2021\[MAPA_RIESGOS_G_CONOCIMIENTO_CIUDADANO_UAEOS.xlsx]Atributos controles'!#REF!</xm:f>
          </x14:formula1>
          <xm:sqref>U31:W36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39"/>
  <sheetViews>
    <sheetView topLeftCell="F21" workbookViewId="0">
      <selection activeCell="Q29" sqref="Q29"/>
    </sheetView>
  </sheetViews>
  <sheetFormatPr baseColWidth="10" defaultColWidth="11.44140625" defaultRowHeight="13.8" x14ac:dyDescent="0.25"/>
  <cols>
    <col min="1" max="1" width="4" style="2" bestFit="1" customWidth="1"/>
    <col min="2" max="2" width="18.44140625" style="2" customWidth="1"/>
    <col min="3" max="3" width="27.88671875" style="2" customWidth="1"/>
    <col min="4" max="4" width="28.6640625" style="2" customWidth="1"/>
    <col min="5" max="5" width="46.5546875" style="1" customWidth="1"/>
    <col min="6" max="6" width="18.44140625" style="5" customWidth="1"/>
    <col min="7" max="7" width="20.33203125" style="1" customWidth="1"/>
    <col min="8" max="8" width="12.33203125" style="1" customWidth="1"/>
    <col min="9" max="9" width="8.44140625" style="1" customWidth="1"/>
    <col min="10" max="10" width="19.109375" style="1" customWidth="1"/>
    <col min="11" max="11" width="11.33203125" style="1" customWidth="1"/>
    <col min="12" max="12" width="7" style="1" customWidth="1"/>
    <col min="13" max="13" width="12.5546875" style="1" customWidth="1"/>
    <col min="14" max="14" width="5.88671875" style="1" customWidth="1"/>
    <col min="15" max="15" width="45.5546875" style="1" customWidth="1"/>
    <col min="16" max="16" width="7.109375" style="1" bestFit="1" customWidth="1"/>
    <col min="17" max="17" width="7.33203125" style="1" customWidth="1"/>
    <col min="18" max="18" width="6.88671875" style="1" customWidth="1"/>
    <col min="19" max="19" width="5" style="1" customWidth="1"/>
    <col min="20" max="20" width="7.33203125" style="1" customWidth="1"/>
    <col min="21" max="21" width="7.109375" style="1" customWidth="1"/>
    <col min="22" max="22" width="6.6640625" style="1" customWidth="1"/>
    <col min="23" max="23" width="6.33203125" style="1" customWidth="1"/>
    <col min="24" max="26" width="7" style="1" customWidth="1"/>
    <col min="27" max="28" width="7.109375" style="1" customWidth="1"/>
    <col min="29" max="29" width="7.33203125" style="1" customWidth="1"/>
    <col min="30" max="30" width="31.44140625" style="1" customWidth="1"/>
    <col min="31" max="31" width="21.88671875" style="1" customWidth="1"/>
    <col min="32" max="32" width="19.33203125" style="1" customWidth="1"/>
    <col min="33" max="34" width="18.5546875" style="1" customWidth="1"/>
    <col min="35" max="35" width="21" style="1" customWidth="1"/>
    <col min="36" max="38" width="11.44140625" style="1"/>
    <col min="39" max="39" width="31.5546875" style="1" customWidth="1"/>
    <col min="40" max="16384" width="11.44140625" style="1"/>
  </cols>
  <sheetData>
    <row r="1" spans="1:39" ht="29.25" customHeight="1" x14ac:dyDescent="0.25"/>
    <row r="2" spans="1:39" ht="39" customHeight="1" x14ac:dyDescent="0.25">
      <c r="B2" s="10"/>
    </row>
    <row r="3" spans="1:39" ht="39" customHeight="1" x14ac:dyDescent="0.25">
      <c r="B3" s="71" t="s">
        <v>135</v>
      </c>
    </row>
    <row r="4" spans="1:39" x14ac:dyDescent="0.25">
      <c r="A4" s="587" t="s">
        <v>45</v>
      </c>
      <c r="B4" s="588"/>
      <c r="C4" s="112" t="s">
        <v>211</v>
      </c>
      <c r="D4" s="12"/>
      <c r="E4" s="12"/>
      <c r="F4" s="13"/>
      <c r="G4" s="14"/>
      <c r="H4" s="13"/>
      <c r="I4" s="13"/>
      <c r="J4" s="13"/>
      <c r="K4" s="13"/>
      <c r="L4" s="13"/>
      <c r="M4" s="13"/>
      <c r="N4" s="15"/>
      <c r="O4" s="11"/>
      <c r="P4" s="11"/>
      <c r="Q4" s="11"/>
      <c r="R4" s="11"/>
      <c r="S4" s="11"/>
      <c r="T4" s="11"/>
      <c r="U4" s="11"/>
      <c r="V4" s="11"/>
      <c r="W4" s="11"/>
      <c r="X4" s="11"/>
      <c r="Y4" s="11"/>
      <c r="Z4" s="11"/>
      <c r="AA4" s="11"/>
      <c r="AB4" s="11"/>
      <c r="AC4" s="11"/>
      <c r="AD4" s="11"/>
      <c r="AE4" s="11"/>
      <c r="AF4" s="11"/>
      <c r="AG4" s="11"/>
      <c r="AH4" s="11"/>
      <c r="AI4" s="11"/>
    </row>
    <row r="5" spans="1:39" ht="30.75" customHeight="1" x14ac:dyDescent="0.25">
      <c r="A5" s="587" t="s">
        <v>47</v>
      </c>
      <c r="B5" s="588"/>
      <c r="C5" s="679" t="s">
        <v>212</v>
      </c>
      <c r="D5" s="680"/>
      <c r="E5" s="680"/>
      <c r="F5" s="680"/>
      <c r="G5" s="680"/>
      <c r="H5" s="680"/>
      <c r="I5" s="680"/>
      <c r="J5" s="680"/>
      <c r="K5" s="680"/>
      <c r="L5" s="680"/>
      <c r="M5" s="680"/>
      <c r="N5" s="681"/>
      <c r="O5" s="11"/>
      <c r="P5" s="11"/>
      <c r="Q5" s="11"/>
      <c r="R5" s="11"/>
      <c r="S5" s="11"/>
      <c r="T5" s="11"/>
      <c r="U5" s="11"/>
      <c r="V5" s="11"/>
      <c r="W5" s="11"/>
      <c r="X5" s="11"/>
      <c r="Y5" s="11"/>
      <c r="Z5" s="11"/>
      <c r="AA5" s="11"/>
      <c r="AB5" s="11"/>
      <c r="AC5" s="11"/>
      <c r="AD5" s="11"/>
      <c r="AE5" s="11"/>
      <c r="AF5" s="11"/>
      <c r="AG5" s="11"/>
      <c r="AH5" s="11"/>
      <c r="AI5" s="11"/>
    </row>
    <row r="6" spans="1:39" ht="32.25" customHeight="1" x14ac:dyDescent="0.25">
      <c r="A6" s="587" t="s">
        <v>46</v>
      </c>
      <c r="B6" s="588"/>
      <c r="C6" s="679" t="s">
        <v>213</v>
      </c>
      <c r="D6" s="680"/>
      <c r="E6" s="680"/>
      <c r="F6" s="680"/>
      <c r="G6" s="680"/>
      <c r="H6" s="680"/>
      <c r="I6" s="680"/>
      <c r="J6" s="680"/>
      <c r="K6" s="680"/>
      <c r="L6" s="680"/>
      <c r="M6" s="680"/>
      <c r="N6" s="681"/>
      <c r="O6" s="11"/>
      <c r="P6" s="11"/>
      <c r="Q6" s="11"/>
      <c r="R6" s="11"/>
      <c r="S6" s="11"/>
      <c r="T6" s="11"/>
      <c r="U6" s="11"/>
      <c r="V6" s="11"/>
      <c r="W6" s="11"/>
      <c r="X6" s="11"/>
      <c r="Y6" s="11"/>
      <c r="Z6" s="11"/>
      <c r="AA6" s="11"/>
      <c r="AB6" s="11"/>
      <c r="AC6" s="11"/>
      <c r="AD6" s="11"/>
      <c r="AE6" s="11"/>
      <c r="AF6" s="11"/>
      <c r="AG6" s="11"/>
      <c r="AH6" s="11"/>
      <c r="AI6" s="11"/>
    </row>
    <row r="7" spans="1:39" ht="32.25" customHeight="1" x14ac:dyDescent="0.25">
      <c r="A7" s="682" t="s">
        <v>225</v>
      </c>
      <c r="B7" s="683"/>
      <c r="C7" s="683"/>
      <c r="D7" s="683"/>
      <c r="E7" s="683"/>
      <c r="F7" s="683"/>
      <c r="G7" s="683"/>
      <c r="H7" s="682" t="s">
        <v>226</v>
      </c>
      <c r="I7" s="683"/>
      <c r="J7" s="683"/>
      <c r="K7" s="683"/>
      <c r="L7" s="683"/>
      <c r="M7" s="683"/>
      <c r="N7" s="585" t="s">
        <v>227</v>
      </c>
      <c r="O7" s="674"/>
      <c r="P7" s="674"/>
      <c r="Q7" s="674"/>
      <c r="R7" s="674"/>
      <c r="S7" s="674"/>
      <c r="T7" s="674"/>
      <c r="U7" s="674"/>
      <c r="V7" s="674"/>
      <c r="W7" s="674"/>
      <c r="X7" s="585" t="s">
        <v>228</v>
      </c>
      <c r="Y7" s="674"/>
      <c r="Z7" s="674"/>
      <c r="AA7" s="674"/>
      <c r="AB7" s="674"/>
      <c r="AC7" s="674"/>
      <c r="AD7" s="674" t="s">
        <v>36</v>
      </c>
      <c r="AE7" s="674"/>
      <c r="AF7" s="674"/>
      <c r="AG7" s="674"/>
      <c r="AH7" s="674"/>
      <c r="AI7" s="674"/>
    </row>
    <row r="8" spans="1:39" ht="16.5" customHeight="1" x14ac:dyDescent="0.25">
      <c r="A8" s="667" t="s">
        <v>0</v>
      </c>
      <c r="B8" s="629" t="s">
        <v>2</v>
      </c>
      <c r="C8" s="634" t="s">
        <v>3</v>
      </c>
      <c r="D8" s="634" t="s">
        <v>44</v>
      </c>
      <c r="E8" s="687" t="s">
        <v>1</v>
      </c>
      <c r="F8" s="663" t="s">
        <v>128</v>
      </c>
      <c r="G8" s="634" t="s">
        <v>142</v>
      </c>
      <c r="H8" s="635" t="s">
        <v>35</v>
      </c>
      <c r="I8" s="632" t="s">
        <v>5</v>
      </c>
      <c r="J8" s="663" t="s">
        <v>257</v>
      </c>
      <c r="K8" s="633" t="s">
        <v>48</v>
      </c>
      <c r="L8" s="632" t="s">
        <v>5</v>
      </c>
      <c r="M8" s="634" t="s">
        <v>50</v>
      </c>
      <c r="N8" s="630" t="s">
        <v>12</v>
      </c>
      <c r="O8" s="628" t="s">
        <v>140</v>
      </c>
      <c r="P8" s="628" t="s">
        <v>13</v>
      </c>
      <c r="Q8" s="628"/>
      <c r="R8" s="589" t="s">
        <v>9</v>
      </c>
      <c r="S8" s="640"/>
      <c r="T8" s="640"/>
      <c r="U8" s="640"/>
      <c r="V8" s="640"/>
      <c r="W8" s="590"/>
      <c r="X8" s="636" t="s">
        <v>230</v>
      </c>
      <c r="Y8" s="638" t="s">
        <v>5</v>
      </c>
      <c r="Z8" s="636" t="s">
        <v>229</v>
      </c>
      <c r="AA8" s="638" t="s">
        <v>5</v>
      </c>
      <c r="AB8" s="642" t="s">
        <v>192</v>
      </c>
      <c r="AC8" s="630" t="s">
        <v>31</v>
      </c>
      <c r="AD8" s="628" t="s">
        <v>36</v>
      </c>
      <c r="AE8" s="628" t="s">
        <v>37</v>
      </c>
      <c r="AF8" s="628" t="s">
        <v>38</v>
      </c>
      <c r="AG8" s="628" t="s">
        <v>40</v>
      </c>
      <c r="AH8" s="628" t="s">
        <v>39</v>
      </c>
      <c r="AI8" s="628" t="s">
        <v>41</v>
      </c>
    </row>
    <row r="9" spans="1:39" s="73" customFormat="1" ht="63" customHeight="1" x14ac:dyDescent="0.3">
      <c r="A9" s="668"/>
      <c r="B9" s="629"/>
      <c r="C9" s="628"/>
      <c r="D9" s="628"/>
      <c r="E9" s="629"/>
      <c r="F9" s="634"/>
      <c r="G9" s="628"/>
      <c r="H9" s="634"/>
      <c r="I9" s="585"/>
      <c r="J9" s="634"/>
      <c r="K9" s="585"/>
      <c r="L9" s="585"/>
      <c r="M9" s="628"/>
      <c r="N9" s="631"/>
      <c r="O9" s="628"/>
      <c r="P9" s="111" t="s">
        <v>4</v>
      </c>
      <c r="Q9" s="111" t="s">
        <v>2</v>
      </c>
      <c r="R9" s="9" t="s">
        <v>14</v>
      </c>
      <c r="S9" s="9" t="s">
        <v>18</v>
      </c>
      <c r="T9" s="9" t="s">
        <v>30</v>
      </c>
      <c r="U9" s="9" t="s">
        <v>19</v>
      </c>
      <c r="V9" s="9" t="s">
        <v>22</v>
      </c>
      <c r="W9" s="9" t="s">
        <v>25</v>
      </c>
      <c r="X9" s="637"/>
      <c r="Y9" s="639"/>
      <c r="Z9" s="637"/>
      <c r="AA9" s="639"/>
      <c r="AB9" s="642"/>
      <c r="AC9" s="631"/>
      <c r="AD9" s="628"/>
      <c r="AE9" s="628"/>
      <c r="AF9" s="628"/>
      <c r="AG9" s="628"/>
      <c r="AH9" s="628"/>
      <c r="AI9" s="628"/>
    </row>
    <row r="10" spans="1:39" s="3" customFormat="1" ht="133.5" customHeight="1" x14ac:dyDescent="0.3">
      <c r="A10" s="597">
        <v>1</v>
      </c>
      <c r="B10" s="606" t="s">
        <v>145</v>
      </c>
      <c r="C10" s="688" t="s">
        <v>224</v>
      </c>
      <c r="D10" s="688" t="s">
        <v>223</v>
      </c>
      <c r="E10" s="688" t="s">
        <v>222</v>
      </c>
      <c r="F10" s="594" t="s">
        <v>89</v>
      </c>
      <c r="G10" s="606">
        <v>2</v>
      </c>
      <c r="H10" s="601" t="s">
        <v>93</v>
      </c>
      <c r="I10" s="619">
        <v>0.2</v>
      </c>
      <c r="J10" s="688"/>
      <c r="K10" s="619" t="s">
        <v>8</v>
      </c>
      <c r="L10" s="619">
        <v>0.8</v>
      </c>
      <c r="M10" s="690" t="s">
        <v>100</v>
      </c>
      <c r="N10" s="6">
        <v>1</v>
      </c>
      <c r="O10" s="16" t="s">
        <v>233</v>
      </c>
      <c r="P10" s="151" t="s">
        <v>29</v>
      </c>
      <c r="Q10" s="151" t="s">
        <v>29</v>
      </c>
      <c r="R10" s="19" t="s">
        <v>15</v>
      </c>
      <c r="S10" s="19" t="s">
        <v>10</v>
      </c>
      <c r="T10" s="152">
        <v>0.4</v>
      </c>
      <c r="U10" s="19" t="s">
        <v>20</v>
      </c>
      <c r="V10" s="19" t="s">
        <v>23</v>
      </c>
      <c r="W10" s="19" t="s">
        <v>27</v>
      </c>
      <c r="X10" s="153" t="s">
        <v>94</v>
      </c>
      <c r="Y10" s="173">
        <v>4.8000000000000001E-2</v>
      </c>
      <c r="Z10" s="170" t="s">
        <v>97</v>
      </c>
      <c r="AA10" s="154">
        <v>1</v>
      </c>
      <c r="AB10" s="70" t="s">
        <v>100</v>
      </c>
      <c r="AC10" s="167" t="s">
        <v>32</v>
      </c>
      <c r="AD10" s="155" t="s">
        <v>220</v>
      </c>
      <c r="AE10" s="174" t="s">
        <v>255</v>
      </c>
      <c r="AF10" s="20" t="s">
        <v>217</v>
      </c>
      <c r="AG10" s="168" t="s">
        <v>256</v>
      </c>
      <c r="AH10" s="7"/>
      <c r="AI10" s="6"/>
      <c r="AM10" s="199" t="s">
        <v>232</v>
      </c>
    </row>
    <row r="11" spans="1:39" s="3" customFormat="1" ht="108" customHeight="1" x14ac:dyDescent="0.3">
      <c r="A11" s="598"/>
      <c r="B11" s="613"/>
      <c r="C11" s="689"/>
      <c r="D11" s="689"/>
      <c r="E11" s="689"/>
      <c r="F11" s="596"/>
      <c r="G11" s="613"/>
      <c r="H11" s="612"/>
      <c r="I11" s="621"/>
      <c r="J11" s="689"/>
      <c r="K11" s="621"/>
      <c r="L11" s="621"/>
      <c r="M11" s="691"/>
      <c r="N11" s="6">
        <v>2</v>
      </c>
      <c r="O11" s="16" t="s">
        <v>234</v>
      </c>
      <c r="P11" s="151"/>
      <c r="Q11" s="151"/>
      <c r="R11" s="19"/>
      <c r="S11" s="19"/>
      <c r="T11" s="152"/>
      <c r="U11" s="19"/>
      <c r="V11" s="19"/>
      <c r="W11" s="19"/>
      <c r="X11" s="186"/>
      <c r="Y11" s="173"/>
      <c r="Z11" s="187"/>
      <c r="AA11" s="154"/>
      <c r="AB11" s="70"/>
      <c r="AC11" s="167"/>
      <c r="AD11" s="155"/>
      <c r="AE11" s="174"/>
      <c r="AF11" s="20"/>
      <c r="AG11" s="168"/>
      <c r="AH11" s="7"/>
      <c r="AI11" s="6"/>
      <c r="AM11" s="171"/>
    </row>
    <row r="12" spans="1:39" ht="83.25" customHeight="1" x14ac:dyDescent="0.25">
      <c r="A12" s="6">
        <v>2</v>
      </c>
      <c r="B12" s="155" t="s">
        <v>141</v>
      </c>
      <c r="C12" s="16" t="s">
        <v>219</v>
      </c>
      <c r="D12" s="16" t="s">
        <v>237</v>
      </c>
      <c r="E12" s="16" t="s">
        <v>236</v>
      </c>
      <c r="F12" s="67" t="s">
        <v>81</v>
      </c>
      <c r="G12" s="7">
        <v>12</v>
      </c>
      <c r="H12" s="176" t="s">
        <v>94</v>
      </c>
      <c r="I12" s="8">
        <v>0.4</v>
      </c>
      <c r="J12" s="185"/>
      <c r="K12" s="198" t="s">
        <v>8</v>
      </c>
      <c r="L12" s="8">
        <v>0.2</v>
      </c>
      <c r="M12" s="210" t="s">
        <v>100</v>
      </c>
      <c r="N12" s="6">
        <v>2</v>
      </c>
      <c r="O12" s="117" t="s">
        <v>238</v>
      </c>
      <c r="P12" s="6" t="s">
        <v>29</v>
      </c>
      <c r="Q12" s="6" t="s">
        <v>29</v>
      </c>
      <c r="R12" s="19" t="s">
        <v>17</v>
      </c>
      <c r="S12" s="19" t="s">
        <v>10</v>
      </c>
      <c r="T12" s="152">
        <v>0.2</v>
      </c>
      <c r="U12" s="19" t="s">
        <v>20</v>
      </c>
      <c r="V12" s="19" t="s">
        <v>23</v>
      </c>
      <c r="W12" s="19" t="s">
        <v>27</v>
      </c>
      <c r="X12" s="165" t="s">
        <v>93</v>
      </c>
      <c r="Y12" s="152">
        <f>'Calculos Controles'!C18</f>
        <v>0.12</v>
      </c>
      <c r="Z12" s="165" t="s">
        <v>165</v>
      </c>
      <c r="AA12" s="160">
        <v>0.2</v>
      </c>
      <c r="AB12" s="76" t="s">
        <v>102</v>
      </c>
      <c r="AC12" s="167" t="s">
        <v>32</v>
      </c>
      <c r="AD12" s="155" t="s">
        <v>240</v>
      </c>
      <c r="AE12" s="7" t="s">
        <v>241</v>
      </c>
      <c r="AF12" s="20" t="s">
        <v>217</v>
      </c>
      <c r="AG12" s="168" t="s">
        <v>218</v>
      </c>
      <c r="AH12" s="6"/>
      <c r="AI12" s="6"/>
    </row>
    <row r="13" spans="1:39" ht="108.75" customHeight="1" x14ac:dyDescent="0.25">
      <c r="A13" s="6">
        <v>3</v>
      </c>
      <c r="B13" s="155" t="s">
        <v>245</v>
      </c>
      <c r="C13" s="16" t="s">
        <v>244</v>
      </c>
      <c r="D13" s="16" t="s">
        <v>242</v>
      </c>
      <c r="E13" s="16" t="s">
        <v>243</v>
      </c>
      <c r="F13" s="67" t="s">
        <v>81</v>
      </c>
      <c r="G13" s="7">
        <v>32</v>
      </c>
      <c r="H13" s="176" t="s">
        <v>193</v>
      </c>
      <c r="I13" s="8">
        <v>0.6</v>
      </c>
      <c r="J13" s="185"/>
      <c r="K13" s="198" t="s">
        <v>8</v>
      </c>
      <c r="L13" s="8">
        <v>0.8</v>
      </c>
      <c r="M13" s="210" t="s">
        <v>100</v>
      </c>
      <c r="N13" s="6">
        <v>3</v>
      </c>
      <c r="O13" s="117" t="s">
        <v>247</v>
      </c>
      <c r="P13" s="6" t="s">
        <v>29</v>
      </c>
      <c r="Q13" s="6" t="s">
        <v>29</v>
      </c>
      <c r="R13" s="19" t="s">
        <v>16</v>
      </c>
      <c r="S13" s="19" t="s">
        <v>10</v>
      </c>
      <c r="T13" s="159">
        <v>0.6</v>
      </c>
      <c r="U13" s="19" t="s">
        <v>20</v>
      </c>
      <c r="V13" s="19" t="s">
        <v>23</v>
      </c>
      <c r="W13" s="19" t="s">
        <v>26</v>
      </c>
      <c r="X13" s="72" t="s">
        <v>193</v>
      </c>
      <c r="Y13" s="161">
        <v>0.42</v>
      </c>
      <c r="Z13" s="170" t="s">
        <v>246</v>
      </c>
      <c r="AA13" s="161">
        <v>0.8</v>
      </c>
      <c r="AB13" s="70" t="s">
        <v>100</v>
      </c>
      <c r="AC13" s="167" t="s">
        <v>214</v>
      </c>
      <c r="AD13" s="155" t="s">
        <v>248</v>
      </c>
      <c r="AE13" s="7" t="s">
        <v>249</v>
      </c>
      <c r="AF13" s="6" t="s">
        <v>217</v>
      </c>
      <c r="AG13" s="168" t="s">
        <v>218</v>
      </c>
      <c r="AH13" s="6"/>
      <c r="AI13" s="6"/>
    </row>
    <row r="14" spans="1:39" ht="115.5" customHeight="1" x14ac:dyDescent="0.25">
      <c r="A14" s="6">
        <v>4</v>
      </c>
      <c r="B14" s="155"/>
      <c r="C14" s="7"/>
      <c r="D14" s="16"/>
      <c r="E14" s="16"/>
      <c r="F14" s="67"/>
      <c r="G14" s="7">
        <v>2</v>
      </c>
      <c r="H14" s="176"/>
      <c r="I14" s="8">
        <v>0.4</v>
      </c>
      <c r="J14" s="185"/>
      <c r="K14" s="201"/>
      <c r="L14" s="8">
        <v>0.6</v>
      </c>
      <c r="M14" s="211"/>
      <c r="N14" s="7">
        <v>4</v>
      </c>
      <c r="O14" s="118"/>
      <c r="P14" s="7" t="s">
        <v>29</v>
      </c>
      <c r="Q14" s="7" t="s">
        <v>29</v>
      </c>
      <c r="R14" s="19" t="s">
        <v>15</v>
      </c>
      <c r="S14" s="19" t="s">
        <v>11</v>
      </c>
      <c r="T14" s="159">
        <v>0.5</v>
      </c>
      <c r="U14" s="19" t="s">
        <v>20</v>
      </c>
      <c r="V14" s="19" t="s">
        <v>23</v>
      </c>
      <c r="W14" s="19" t="s">
        <v>26</v>
      </c>
      <c r="X14" s="162" t="s">
        <v>209</v>
      </c>
      <c r="Y14" s="152">
        <v>0.2</v>
      </c>
      <c r="Z14" s="72" t="s">
        <v>101</v>
      </c>
      <c r="AA14" s="152">
        <v>0.5</v>
      </c>
      <c r="AB14" s="72" t="s">
        <v>101</v>
      </c>
      <c r="AC14" s="167"/>
      <c r="AD14" s="7"/>
      <c r="AE14" s="7"/>
      <c r="AF14" s="7"/>
      <c r="AG14" s="168" t="s">
        <v>218</v>
      </c>
      <c r="AH14" s="7"/>
      <c r="AI14" s="7"/>
    </row>
    <row r="15" spans="1:39" ht="117" customHeight="1" x14ac:dyDescent="0.25">
      <c r="A15" s="6">
        <v>5</v>
      </c>
      <c r="B15" s="155"/>
      <c r="C15" s="77"/>
      <c r="D15" s="77"/>
      <c r="E15" s="77"/>
      <c r="F15" s="67"/>
      <c r="G15" s="7">
        <v>35</v>
      </c>
      <c r="H15" s="176"/>
      <c r="I15" s="8">
        <v>0.6</v>
      </c>
      <c r="J15" s="185"/>
      <c r="K15" s="201"/>
      <c r="L15" s="8">
        <v>0.4</v>
      </c>
      <c r="M15" s="207"/>
      <c r="N15" s="7">
        <v>5</v>
      </c>
      <c r="O15" s="118"/>
      <c r="P15" s="7"/>
      <c r="Q15" s="7"/>
      <c r="R15" s="7"/>
      <c r="S15" s="7"/>
      <c r="T15" s="7"/>
      <c r="U15" s="7"/>
      <c r="V15" s="7"/>
      <c r="W15" s="7"/>
      <c r="X15" s="7"/>
      <c r="Y15" s="114"/>
      <c r="Z15" s="7"/>
      <c r="AA15" s="114"/>
      <c r="AB15" s="7"/>
      <c r="AC15" s="167"/>
      <c r="AD15" s="7"/>
      <c r="AE15" s="7"/>
      <c r="AF15" s="7"/>
      <c r="AG15" s="168" t="s">
        <v>218</v>
      </c>
      <c r="AH15" s="7"/>
      <c r="AI15" s="7"/>
    </row>
    <row r="16" spans="1:39" ht="85.5" customHeight="1" x14ac:dyDescent="0.25">
      <c r="A16" s="6">
        <v>7</v>
      </c>
      <c r="B16" s="7"/>
      <c r="C16" s="7"/>
      <c r="D16" s="16"/>
      <c r="E16" s="113"/>
      <c r="F16" s="67"/>
      <c r="G16" s="7"/>
      <c r="H16" s="176"/>
      <c r="I16" s="7"/>
      <c r="J16" s="185"/>
      <c r="K16" s="201"/>
      <c r="L16" s="7"/>
      <c r="M16" s="207"/>
      <c r="N16" s="7"/>
      <c r="O16" s="7"/>
      <c r="P16" s="7"/>
      <c r="Q16" s="7"/>
      <c r="R16" s="7"/>
      <c r="S16" s="7"/>
      <c r="T16" s="7"/>
      <c r="U16" s="7"/>
      <c r="V16" s="7"/>
      <c r="W16" s="7"/>
      <c r="X16" s="7"/>
      <c r="Y16" s="7"/>
      <c r="Z16" s="7"/>
      <c r="AA16" s="114"/>
      <c r="AB16" s="7"/>
      <c r="AC16" s="167"/>
      <c r="AD16" s="7"/>
      <c r="AE16" s="7"/>
      <c r="AF16" s="7"/>
      <c r="AG16" s="168" t="s">
        <v>218</v>
      </c>
      <c r="AH16" s="7"/>
      <c r="AI16" s="7"/>
    </row>
    <row r="17" spans="1:35" ht="27.6" x14ac:dyDescent="0.25">
      <c r="A17" s="6">
        <v>8</v>
      </c>
      <c r="B17" s="7"/>
      <c r="C17" s="7"/>
      <c r="D17" s="7"/>
      <c r="E17" s="7"/>
      <c r="F17" s="67"/>
      <c r="G17" s="7"/>
      <c r="H17" s="176"/>
      <c r="I17" s="7"/>
      <c r="J17" s="185"/>
      <c r="K17" s="201"/>
      <c r="L17" s="7"/>
      <c r="M17" s="207"/>
      <c r="N17" s="7"/>
      <c r="O17" s="7"/>
      <c r="P17" s="7"/>
      <c r="Q17" s="7"/>
      <c r="R17" s="7"/>
      <c r="S17" s="7"/>
      <c r="T17" s="7"/>
      <c r="U17" s="7"/>
      <c r="V17" s="7"/>
      <c r="W17" s="7"/>
      <c r="X17" s="7"/>
      <c r="Y17" s="7"/>
      <c r="Z17" s="7"/>
      <c r="AA17" s="7"/>
      <c r="AB17" s="7"/>
      <c r="AC17" s="167"/>
      <c r="AD17" s="7"/>
      <c r="AE17" s="7"/>
      <c r="AF17" s="7"/>
      <c r="AG17" s="168" t="s">
        <v>218</v>
      </c>
      <c r="AH17" s="7"/>
      <c r="AI17" s="7"/>
    </row>
    <row r="18" spans="1:35" ht="27.6" x14ac:dyDescent="0.25">
      <c r="A18" s="6">
        <v>9</v>
      </c>
      <c r="B18" s="7"/>
      <c r="C18" s="7"/>
      <c r="D18" s="7"/>
      <c r="E18" s="7"/>
      <c r="F18" s="67"/>
      <c r="G18" s="7"/>
      <c r="H18" s="176"/>
      <c r="I18" s="7"/>
      <c r="J18" s="185"/>
      <c r="K18" s="201"/>
      <c r="L18" s="7"/>
      <c r="M18" s="207"/>
      <c r="N18" s="7"/>
      <c r="O18" s="7"/>
      <c r="P18" s="7"/>
      <c r="Q18" s="7"/>
      <c r="R18" s="7"/>
      <c r="S18" s="7"/>
      <c r="T18" s="7"/>
      <c r="U18" s="7"/>
      <c r="V18" s="7"/>
      <c r="W18" s="7"/>
      <c r="X18" s="7"/>
      <c r="Y18" s="7"/>
      <c r="Z18" s="7"/>
      <c r="AA18" s="7"/>
      <c r="AB18" s="7"/>
      <c r="AC18" s="7"/>
      <c r="AD18" s="7"/>
      <c r="AE18" s="7"/>
      <c r="AF18" s="7"/>
      <c r="AG18" s="168" t="s">
        <v>218</v>
      </c>
      <c r="AH18" s="7"/>
      <c r="AI18" s="7"/>
    </row>
    <row r="19" spans="1:35" ht="27.6" x14ac:dyDescent="0.25">
      <c r="A19" s="6">
        <v>10</v>
      </c>
      <c r="B19" s="7"/>
      <c r="C19" s="7"/>
      <c r="D19" s="7"/>
      <c r="E19" s="7"/>
      <c r="F19" s="67"/>
      <c r="G19" s="7"/>
      <c r="H19" s="176"/>
      <c r="I19" s="7"/>
      <c r="J19" s="185"/>
      <c r="K19" s="201"/>
      <c r="L19" s="7"/>
      <c r="M19" s="207"/>
      <c r="N19" s="7"/>
      <c r="O19" s="7"/>
      <c r="P19" s="7"/>
      <c r="Q19" s="7"/>
      <c r="R19" s="7"/>
      <c r="S19" s="7"/>
      <c r="T19" s="7"/>
      <c r="U19" s="7"/>
      <c r="V19" s="7"/>
      <c r="W19" s="7"/>
      <c r="X19" s="7"/>
      <c r="Y19" s="7"/>
      <c r="Z19" s="7"/>
      <c r="AA19" s="7"/>
      <c r="AB19" s="7"/>
      <c r="AC19" s="7"/>
      <c r="AD19" s="7"/>
      <c r="AE19" s="7"/>
      <c r="AF19" s="7"/>
      <c r="AG19" s="168" t="s">
        <v>218</v>
      </c>
      <c r="AH19" s="7"/>
      <c r="AI19" s="7"/>
    </row>
    <row r="20" spans="1:35" ht="27.6" x14ac:dyDescent="0.25">
      <c r="A20" s="6">
        <v>11</v>
      </c>
      <c r="B20" s="7"/>
      <c r="C20" s="7"/>
      <c r="D20" s="7"/>
      <c r="E20" s="7"/>
      <c r="F20" s="67"/>
      <c r="G20" s="7"/>
      <c r="H20" s="176"/>
      <c r="I20" s="7"/>
      <c r="J20" s="185"/>
      <c r="K20" s="201"/>
      <c r="L20" s="7"/>
      <c r="M20" s="207"/>
      <c r="N20" s="7"/>
      <c r="O20" s="7"/>
      <c r="P20" s="7"/>
      <c r="Q20" s="7"/>
      <c r="R20" s="7"/>
      <c r="S20" s="7"/>
      <c r="T20" s="7"/>
      <c r="U20" s="7"/>
      <c r="V20" s="7"/>
      <c r="W20" s="7"/>
      <c r="X20" s="7"/>
      <c r="Y20" s="7"/>
      <c r="Z20" s="7"/>
      <c r="AA20" s="7"/>
      <c r="AB20" s="7"/>
      <c r="AC20" s="7"/>
      <c r="AD20" s="7"/>
      <c r="AE20" s="7"/>
      <c r="AF20" s="7"/>
      <c r="AG20" s="168" t="s">
        <v>218</v>
      </c>
      <c r="AH20" s="7"/>
      <c r="AI20" s="7"/>
    </row>
    <row r="21" spans="1:35" ht="27.6" x14ac:dyDescent="0.25">
      <c r="A21" s="6">
        <v>12</v>
      </c>
      <c r="B21" s="7"/>
      <c r="C21" s="7"/>
      <c r="D21" s="7"/>
      <c r="E21" s="7"/>
      <c r="F21" s="67"/>
      <c r="G21" s="7"/>
      <c r="H21" s="176"/>
      <c r="I21" s="7"/>
      <c r="J21" s="185"/>
      <c r="K21" s="201"/>
      <c r="L21" s="7"/>
      <c r="M21" s="207"/>
      <c r="N21" s="7"/>
      <c r="O21" s="7"/>
      <c r="P21" s="7"/>
      <c r="Q21" s="7"/>
      <c r="R21" s="7"/>
      <c r="S21" s="7"/>
      <c r="T21" s="7"/>
      <c r="U21" s="7"/>
      <c r="V21" s="7"/>
      <c r="W21" s="7"/>
      <c r="X21" s="7"/>
      <c r="Y21" s="7"/>
      <c r="Z21" s="7"/>
      <c r="AA21" s="7"/>
      <c r="AB21" s="7"/>
      <c r="AC21" s="7"/>
      <c r="AD21" s="7"/>
      <c r="AE21" s="7"/>
      <c r="AF21" s="7"/>
      <c r="AG21" s="168" t="s">
        <v>218</v>
      </c>
      <c r="AH21" s="7"/>
      <c r="AI21" s="7"/>
    </row>
    <row r="22" spans="1:35" x14ac:dyDescent="0.25">
      <c r="H22" s="176"/>
      <c r="M22" s="11"/>
    </row>
    <row r="23" spans="1:35" x14ac:dyDescent="0.25">
      <c r="H23" s="176"/>
      <c r="M23" s="11"/>
    </row>
    <row r="24" spans="1:35" x14ac:dyDescent="0.25">
      <c r="H24" s="176"/>
      <c r="M24" s="11"/>
      <c r="AD24" s="1" t="s">
        <v>216</v>
      </c>
    </row>
    <row r="25" spans="1:35" x14ac:dyDescent="0.25">
      <c r="H25" s="183"/>
      <c r="M25" s="11"/>
    </row>
    <row r="26" spans="1:35" x14ac:dyDescent="0.25">
      <c r="AD26" s="1" t="s">
        <v>32</v>
      </c>
    </row>
    <row r="28" spans="1:35" ht="36" customHeight="1" x14ac:dyDescent="0.25">
      <c r="H28" s="610" t="s">
        <v>231</v>
      </c>
      <c r="I28" s="610"/>
      <c r="J28" s="188"/>
      <c r="K28" s="654" t="s">
        <v>250</v>
      </c>
      <c r="L28" s="654"/>
      <c r="M28" s="190" t="s">
        <v>254</v>
      </c>
      <c r="O28" s="214" t="s">
        <v>134</v>
      </c>
      <c r="AD28" s="1" t="s">
        <v>33</v>
      </c>
    </row>
    <row r="29" spans="1:35" x14ac:dyDescent="0.25">
      <c r="H29" s="177" t="s">
        <v>93</v>
      </c>
      <c r="I29" s="178">
        <v>0.2</v>
      </c>
      <c r="J29" s="208"/>
      <c r="K29" s="202" t="s">
        <v>165</v>
      </c>
      <c r="L29" s="178">
        <v>0.2</v>
      </c>
      <c r="M29" s="191" t="s">
        <v>102</v>
      </c>
      <c r="O29" s="212" t="s">
        <v>176</v>
      </c>
      <c r="AD29" s="1" t="s">
        <v>214</v>
      </c>
    </row>
    <row r="30" spans="1:35" x14ac:dyDescent="0.25">
      <c r="H30" s="200" t="s">
        <v>94</v>
      </c>
      <c r="I30" s="178">
        <v>0.4</v>
      </c>
      <c r="J30" s="208"/>
      <c r="K30" s="203" t="s">
        <v>103</v>
      </c>
      <c r="L30" s="178">
        <v>0.4</v>
      </c>
      <c r="M30" s="192" t="s">
        <v>101</v>
      </c>
      <c r="O30" s="213" t="s">
        <v>177</v>
      </c>
      <c r="AD30" s="1" t="s">
        <v>215</v>
      </c>
    </row>
    <row r="31" spans="1:35" x14ac:dyDescent="0.25">
      <c r="H31" s="179" t="s">
        <v>193</v>
      </c>
      <c r="I31" s="178">
        <v>0.6</v>
      </c>
      <c r="J31" s="208"/>
      <c r="K31" s="204" t="s">
        <v>101</v>
      </c>
      <c r="L31" s="178">
        <v>0.6</v>
      </c>
      <c r="M31" s="209" t="s">
        <v>100</v>
      </c>
      <c r="O31" s="213" t="s">
        <v>178</v>
      </c>
      <c r="AD31" s="1" t="s">
        <v>34</v>
      </c>
    </row>
    <row r="32" spans="1:35" x14ac:dyDescent="0.25">
      <c r="H32" s="180" t="s">
        <v>7</v>
      </c>
      <c r="I32" s="178">
        <v>0.8</v>
      </c>
      <c r="J32" s="208"/>
      <c r="K32" s="205" t="s">
        <v>8</v>
      </c>
      <c r="L32" s="178">
        <v>0.8</v>
      </c>
      <c r="M32" s="194" t="s">
        <v>99</v>
      </c>
      <c r="O32" s="213" t="s">
        <v>179</v>
      </c>
    </row>
    <row r="33" spans="8:15" x14ac:dyDescent="0.25">
      <c r="H33" s="181" t="s">
        <v>95</v>
      </c>
      <c r="I33" s="178">
        <v>1</v>
      </c>
      <c r="J33" s="208"/>
      <c r="K33" s="206" t="s">
        <v>104</v>
      </c>
      <c r="L33" s="178">
        <v>1</v>
      </c>
      <c r="M33" s="189"/>
      <c r="O33" s="213" t="s">
        <v>180</v>
      </c>
    </row>
    <row r="34" spans="8:15" ht="18" x14ac:dyDescent="0.25">
      <c r="O34" s="215" t="s">
        <v>96</v>
      </c>
    </row>
    <row r="35" spans="8:15" x14ac:dyDescent="0.25">
      <c r="O35" s="212" t="s">
        <v>181</v>
      </c>
    </row>
    <row r="36" spans="8:15" ht="41.4" x14ac:dyDescent="0.25">
      <c r="O36" s="213" t="s">
        <v>182</v>
      </c>
    </row>
    <row r="37" spans="8:15" ht="27.6" x14ac:dyDescent="0.25">
      <c r="O37" s="213" t="s">
        <v>183</v>
      </c>
    </row>
    <row r="38" spans="8:15" ht="55.2" x14ac:dyDescent="0.25">
      <c r="O38" s="213" t="s">
        <v>184</v>
      </c>
    </row>
    <row r="39" spans="8:15" ht="41.4" x14ac:dyDescent="0.25">
      <c r="O39" s="213" t="s">
        <v>185</v>
      </c>
    </row>
  </sheetData>
  <mergeCells count="54">
    <mergeCell ref="I10:I11"/>
    <mergeCell ref="K10:K11"/>
    <mergeCell ref="L10:L11"/>
    <mergeCell ref="M10:M11"/>
    <mergeCell ref="H28:I28"/>
    <mergeCell ref="K28:L28"/>
    <mergeCell ref="J10:J11"/>
    <mergeCell ref="AH8:AH9"/>
    <mergeCell ref="AI8:AI9"/>
    <mergeCell ref="A10:A11"/>
    <mergeCell ref="B10:B11"/>
    <mergeCell ref="C10:C11"/>
    <mergeCell ref="D10:D11"/>
    <mergeCell ref="E10:E11"/>
    <mergeCell ref="F10:F11"/>
    <mergeCell ref="G10:G11"/>
    <mergeCell ref="H10:H11"/>
    <mergeCell ref="AB8:AB9"/>
    <mergeCell ref="AC8:AC9"/>
    <mergeCell ref="AD8:AD9"/>
    <mergeCell ref="AE8:AE9"/>
    <mergeCell ref="AF8:AF9"/>
    <mergeCell ref="AG8:AG9"/>
    <mergeCell ref="P8:Q8"/>
    <mergeCell ref="R8:W8"/>
    <mergeCell ref="X8:X9"/>
    <mergeCell ref="Y8:Y9"/>
    <mergeCell ref="Z8:Z9"/>
    <mergeCell ref="K8:K9"/>
    <mergeCell ref="L8:L9"/>
    <mergeCell ref="M8:M9"/>
    <mergeCell ref="N8:N9"/>
    <mergeCell ref="O8:O9"/>
    <mergeCell ref="X7:AC7"/>
    <mergeCell ref="AD7:AI7"/>
    <mergeCell ref="A8:A9"/>
    <mergeCell ref="B8:B9"/>
    <mergeCell ref="C8:C9"/>
    <mergeCell ref="D8:D9"/>
    <mergeCell ref="E8:E9"/>
    <mergeCell ref="F8:F9"/>
    <mergeCell ref="G8:G9"/>
    <mergeCell ref="H8:H9"/>
    <mergeCell ref="A7:G7"/>
    <mergeCell ref="H7:M7"/>
    <mergeCell ref="N7:W7"/>
    <mergeCell ref="J8:J9"/>
    <mergeCell ref="AA8:AA9"/>
    <mergeCell ref="I8:I9"/>
    <mergeCell ref="A4:B4"/>
    <mergeCell ref="A5:B5"/>
    <mergeCell ref="C5:N5"/>
    <mergeCell ref="A6:B6"/>
    <mergeCell ref="C6:N6"/>
  </mergeCells>
  <conditionalFormatting sqref="I10">
    <cfRule type="cellIs" dxfId="66" priority="41" operator="equal">
      <formula>$H$10</formula>
    </cfRule>
  </conditionalFormatting>
  <dataValidations count="5">
    <dataValidation type="list" allowBlank="1" showInputMessage="1" showErrorMessage="1" sqref="AC10:AC17" xr:uid="{00000000-0002-0000-0500-000000000000}">
      <formula1>$AD$26:$AD$31</formula1>
    </dataValidation>
    <dataValidation type="list" allowBlank="1" showInputMessage="1" showErrorMessage="1" sqref="AI10:AI13" xr:uid="{00000000-0002-0000-0500-000001000000}">
      <formula1>#REF!</formula1>
    </dataValidation>
    <dataValidation type="list" allowBlank="1" showInputMessage="1" showErrorMessage="1" sqref="K10 K12:K21" xr:uid="{00000000-0002-0000-0500-000002000000}">
      <formula1>$K$29:$K$33</formula1>
    </dataValidation>
    <dataValidation type="list" allowBlank="1" showInputMessage="1" showErrorMessage="1" sqref="M10 M12:M21" xr:uid="{00000000-0002-0000-0500-000003000000}">
      <formula1>$M$29:$M$32</formula1>
    </dataValidation>
    <dataValidation type="list" allowBlank="1" showInputMessage="1" showErrorMessage="1" sqref="J10 J12:J21" xr:uid="{00000000-0002-0000-0500-000004000000}">
      <formula1>$O$28:$O$39</formula1>
    </dataValidation>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cellIs" priority="69" operator="equal" id="{8AB90ECF-6D51-437C-8A9F-FE322D8E9879}">
            <xm:f>'Tabla probabiidad'!$B$5</xm:f>
            <x14:dxf>
              <fill>
                <patternFill>
                  <fgColor rgb="FF92D050"/>
                  <bgColor theme="6" tint="0.59996337778862885"/>
                </patternFill>
              </fill>
            </x14:dxf>
          </x14:cfRule>
          <x14:cfRule type="containsText" priority="64" operator="containsText" id="{DD89B938-C1ED-4A6B-9438-C27E17F7E0F0}">
            <xm:f>NOT(ISERROR(SEARCH($H$33,H10)))</xm:f>
            <xm:f>$H$33</xm:f>
            <x14:dxf>
              <fill>
                <patternFill>
                  <bgColor rgb="FFFF0000"/>
                </patternFill>
              </fill>
            </x14:dxf>
          </x14:cfRule>
          <x14:cfRule type="containsText" priority="63" operator="containsText" id="{20FB452A-601E-4C2C-B6FD-1E4EE35A7138}">
            <xm:f>NOT(ISERROR(SEARCH($H$29,H10)))</xm:f>
            <xm:f>$H$29</xm:f>
            <x14:dxf>
              <fill>
                <patternFill>
                  <fgColor rgb="FF92D050"/>
                  <bgColor rgb="FF92D050"/>
                </patternFill>
              </fill>
            </x14:dxf>
          </x14:cfRule>
          <x14:cfRule type="containsText" priority="65" operator="containsText" id="{C6EDF2E8-3724-4660-BD49-AD65A8419AEE}">
            <xm:f>NOT(ISERROR(SEARCH($H$32,H10)))</xm:f>
            <xm:f>$H$32</xm:f>
            <x14:dxf>
              <fill>
                <patternFill>
                  <fgColor rgb="FFFFFF00"/>
                  <bgColor rgb="FFFFFF00"/>
                </patternFill>
              </fill>
            </x14:dxf>
          </x14:cfRule>
          <x14:cfRule type="containsText" priority="66" operator="containsText" id="{0F90F5C7-9AFB-4122-946C-4E5B2904FA60}">
            <xm:f>NOT(ISERROR(SEARCH($H$31,H10)))</xm:f>
            <xm:f>$H$31</xm:f>
            <x14:dxf>
              <fill>
                <patternFill>
                  <fgColor rgb="FFFFC000"/>
                  <bgColor rgb="FFFFC000"/>
                </patternFill>
              </fill>
            </x14:dxf>
          </x14:cfRule>
          <x14:cfRule type="containsText" priority="67" operator="containsText" id="{18262652-3333-4566-AB87-67B1686423F0}">
            <xm:f>NOT(ISERROR(SEARCH($H$30,H10)))</xm:f>
            <xm:f>$H$30</xm:f>
            <x14:dxf>
              <fill>
                <patternFill>
                  <bgColor theme="0" tint="-0.14996795556505021"/>
                </patternFill>
              </fill>
            </x14:dxf>
          </x14:cfRule>
          <x14:cfRule type="cellIs" priority="68" operator="equal" id="{FFE37E8B-7ACB-4707-96D8-BB4564FC1698}">
            <xm:f>'Tabla probabiidad'!$B$5</xm:f>
            <x14:dxf>
              <fill>
                <patternFill>
                  <fgColor theme="6"/>
                </patternFill>
              </fill>
            </x14:dxf>
          </x14:cfRule>
          <xm:sqref>H10</xm:sqref>
        </x14:conditionalFormatting>
        <x14:conditionalFormatting xmlns:xm="http://schemas.microsoft.com/office/excel/2006/main">
          <x14:cfRule type="cellIs" priority="62" operator="equal" id="{4EB0429D-B6C4-4AEE-B906-51C973D72E46}">
            <xm:f>'Tabla probabiidad'!$B$5</xm:f>
            <x14:dxf>
              <fill>
                <patternFill>
                  <fgColor rgb="FF92D050"/>
                  <bgColor theme="6" tint="0.59996337778862885"/>
                </patternFill>
              </fill>
            </x14:dxf>
          </x14:cfRule>
          <x14:cfRule type="containsText" priority="60" operator="containsText" id="{2F17051E-2FE8-4A2D-AC3B-A509DF68A3F8}">
            <xm:f>NOT(ISERROR(SEARCH($H$30,H12)))</xm:f>
            <xm:f>$H$30</xm:f>
            <x14:dxf>
              <fill>
                <patternFill>
                  <bgColor rgb="FF00B050"/>
                </patternFill>
              </fill>
            </x14:dxf>
          </x14:cfRule>
          <xm:sqref>H12</xm:sqref>
        </x14:conditionalFormatting>
        <x14:conditionalFormatting xmlns:xm="http://schemas.microsoft.com/office/excel/2006/main">
          <x14:cfRule type="cellIs" priority="47" operator="equal" id="{F5879FAD-4A54-4E0A-81C1-36C4CBCA0071}">
            <xm:f>'Tabla probabiidad'!$B$5</xm:f>
            <x14:dxf>
              <fill>
                <patternFill>
                  <fgColor theme="6"/>
                </patternFill>
              </fill>
            </x14:dxf>
          </x14:cfRule>
          <x14:cfRule type="containsText" priority="45" operator="containsText" id="{5AC35C33-CA40-45BD-B2FA-BA5B68D7B550}">
            <xm:f>NOT(ISERROR(SEARCH($H$31,H12)))</xm:f>
            <xm:f>$H$31</xm:f>
            <x14:dxf>
              <fill>
                <patternFill>
                  <fgColor rgb="FFFFC000"/>
                  <bgColor rgb="FFFFC000"/>
                </patternFill>
              </fill>
            </x14:dxf>
          </x14:cfRule>
          <x14:cfRule type="containsText" priority="44" operator="containsText" id="{A0C2ADD0-2138-4FFF-A8E6-635B57206253}">
            <xm:f>NOT(ISERROR(SEARCH($H$32,H12)))</xm:f>
            <xm:f>$H$32</xm:f>
            <x14:dxf>
              <fill>
                <patternFill>
                  <fgColor rgb="FFFFFF00"/>
                  <bgColor rgb="FFFFFF00"/>
                </patternFill>
              </fill>
            </x14:dxf>
          </x14:cfRule>
          <x14:cfRule type="containsText" priority="43" operator="containsText" id="{4E84ADB8-0E4F-4180-8382-F54B5E54D217}">
            <xm:f>NOT(ISERROR(SEARCH($H$33,H12)))</xm:f>
            <xm:f>$H$33</xm:f>
            <x14:dxf>
              <fill>
                <patternFill>
                  <bgColor rgb="FFFF0000"/>
                </patternFill>
              </fill>
            </x14:dxf>
          </x14:cfRule>
          <x14:cfRule type="containsText" priority="42" operator="containsText" id="{E8DD611D-F308-4597-B44C-1ECB8AB1BF7F}">
            <xm:f>NOT(ISERROR(SEARCH($H$29,H12)))</xm:f>
            <xm:f>$H$29</xm:f>
            <x14:dxf>
              <fill>
                <patternFill>
                  <fgColor rgb="FF92D050"/>
                  <bgColor rgb="FF92D050"/>
                </patternFill>
              </fill>
            </x14:dxf>
          </x14:cfRule>
          <xm:sqref>H12:H25</xm:sqref>
        </x14:conditionalFormatting>
        <x14:conditionalFormatting xmlns:xm="http://schemas.microsoft.com/office/excel/2006/main">
          <x14:cfRule type="cellIs" priority="48" operator="equal" id="{5AD1F01B-5915-4E41-B78E-AE0368A18602}">
            <xm:f>'Tabla probabiidad'!$B$5</xm:f>
            <x14:dxf>
              <fill>
                <patternFill>
                  <fgColor rgb="FF92D050"/>
                  <bgColor theme="6" tint="0.59996337778862885"/>
                </patternFill>
              </fill>
            </x14:dxf>
          </x14:cfRule>
          <x14:cfRule type="containsText" priority="46" operator="containsText" id="{A297ABD5-0347-4237-B458-79A2EE3F779D}">
            <xm:f>NOT(ISERROR(SEARCH($H$30,H13)))</xm:f>
            <xm:f>$H$30</xm:f>
            <x14:dxf>
              <fill>
                <patternFill>
                  <bgColor theme="0" tint="-0.14996795556505021"/>
                </patternFill>
              </fill>
            </x14:dxf>
          </x14:cfRule>
          <xm:sqref>H13:H25</xm:sqref>
        </x14:conditionalFormatting>
        <x14:conditionalFormatting xmlns:xm="http://schemas.microsoft.com/office/excel/2006/main">
          <x14:cfRule type="containsText" priority="35" operator="containsText" id="{AF2D58FA-E051-4629-BF64-A3630973A4AC}">
            <xm:f>NOT(ISERROR(SEARCH($K$29,K10)))</xm:f>
            <xm:f>$K$29</xm:f>
            <x14:dxf>
              <fill>
                <patternFill>
                  <bgColor rgb="FF92D050"/>
                </patternFill>
              </fill>
            </x14:dxf>
          </x14:cfRule>
          <x14:cfRule type="containsText" priority="31" operator="containsText" id="{D2EC6093-5939-40D9-A82A-988E51155892}">
            <xm:f>NOT(ISERROR(SEARCH($K$33,K10)))</xm:f>
            <xm:f>$K$33</xm:f>
            <x14:dxf>
              <fill>
                <patternFill>
                  <bgColor rgb="FFFF0000"/>
                </patternFill>
              </fill>
            </x14:dxf>
          </x14:cfRule>
          <x14:cfRule type="containsText" priority="32" operator="containsText" id="{E27A8E34-0616-499E-98B2-D81C0B4A53A6}">
            <xm:f>NOT(ISERROR(SEARCH($K$32,K10)))</xm:f>
            <xm:f>$K$32</xm:f>
            <x14:dxf>
              <fill>
                <patternFill>
                  <bgColor rgb="FFFFC000"/>
                </patternFill>
              </fill>
            </x14:dxf>
          </x14:cfRule>
          <x14:cfRule type="containsText" priority="33" operator="containsText" id="{A693CD64-BC3A-40F2-8EA3-16EB550D5407}">
            <xm:f>NOT(ISERROR(SEARCH($K$31,K10)))</xm:f>
            <xm:f>$K$31</xm:f>
            <x14:dxf>
              <fill>
                <patternFill>
                  <bgColor rgb="FFFFFF00"/>
                </patternFill>
              </fill>
            </x14:dxf>
          </x14:cfRule>
          <x14:cfRule type="containsText" priority="34" operator="containsText" id="{3F829F62-BB45-481E-8A5A-88F983A6C0F1}">
            <xm:f>NOT(ISERROR(SEARCH($K$30,K10)))</xm:f>
            <xm:f>$K$30</xm:f>
            <x14:dxf>
              <fill>
                <patternFill>
                  <bgColor rgb="FF00B050"/>
                </patternFill>
              </fill>
            </x14:dxf>
          </x14:cfRule>
          <xm:sqref>K10</xm:sqref>
        </x14:conditionalFormatting>
        <x14:conditionalFormatting xmlns:xm="http://schemas.microsoft.com/office/excel/2006/main">
          <x14:cfRule type="containsText" priority="21" operator="containsText" id="{52BC01AC-CE79-4BB2-85FA-AD0A2B7DE654}">
            <xm:f>NOT(ISERROR(SEARCH($K$33,K12)))</xm:f>
            <xm:f>$K$33</xm:f>
            <x14:dxf>
              <fill>
                <patternFill>
                  <bgColor rgb="FFFF0000"/>
                </patternFill>
              </fill>
            </x14:dxf>
          </x14:cfRule>
          <x14:cfRule type="containsText" priority="25" operator="containsText" id="{8955CE7B-742C-48B4-8D33-D3378DBC7C0B}">
            <xm:f>NOT(ISERROR(SEARCH($K$29,K12)))</xm:f>
            <xm:f>$K$29</xm:f>
            <x14:dxf>
              <fill>
                <patternFill>
                  <bgColor rgb="FF92D050"/>
                </patternFill>
              </fill>
            </x14:dxf>
          </x14:cfRule>
          <x14:cfRule type="containsText" priority="24" operator="containsText" id="{CD65F568-42A7-4DFE-9B92-B1197E2A1C49}">
            <xm:f>NOT(ISERROR(SEARCH($K$30,K12)))</xm:f>
            <xm:f>$K$30</xm:f>
            <x14:dxf>
              <fill>
                <patternFill>
                  <bgColor rgb="FF00B050"/>
                </patternFill>
              </fill>
            </x14:dxf>
          </x14:cfRule>
          <x14:cfRule type="containsText" priority="23" operator="containsText" id="{75009B0F-0957-4405-9C14-DFC4DDC10F4A}">
            <xm:f>NOT(ISERROR(SEARCH($K$31,K12)))</xm:f>
            <xm:f>$K$31</xm:f>
            <x14:dxf>
              <fill>
                <patternFill>
                  <bgColor rgb="FFFFFF00"/>
                </patternFill>
              </fill>
            </x14:dxf>
          </x14:cfRule>
          <x14:cfRule type="containsText" priority="22" operator="containsText" id="{F6615BB2-6C34-4EFA-AFC6-5754F3939F49}">
            <xm:f>NOT(ISERROR(SEARCH($K$32,K12)))</xm:f>
            <xm:f>$K$32</xm:f>
            <x14:dxf>
              <fill>
                <patternFill>
                  <bgColor rgb="FFFFC000"/>
                </patternFill>
              </fill>
            </x14:dxf>
          </x14:cfRule>
          <xm:sqref>K12:K21</xm:sqref>
        </x14:conditionalFormatting>
        <x14:conditionalFormatting xmlns:xm="http://schemas.microsoft.com/office/excel/2006/main">
          <x14:cfRule type="containsText" priority="20" operator="containsText" id="{DE45FAC9-8588-4BED-8F94-3B0C4F30FE60}">
            <xm:f>NOT(ISERROR(SEARCH($M$29,M10)))</xm:f>
            <xm:f>$M$29</xm:f>
            <x14:dxf>
              <fill>
                <patternFill>
                  <bgColor rgb="FF92D050"/>
                </patternFill>
              </fill>
            </x14:dxf>
          </x14:cfRule>
          <x14:cfRule type="containsText" priority="19" operator="containsText" id="{61792140-CEF5-4A24-AE48-4086BD7EADB1}">
            <xm:f>NOT(ISERROR(SEARCH($M$30,M10)))</xm:f>
            <xm:f>$M$30</xm:f>
            <x14:dxf>
              <fill>
                <patternFill>
                  <bgColor rgb="FFFFFF00"/>
                </patternFill>
              </fill>
            </x14:dxf>
          </x14:cfRule>
          <x14:cfRule type="containsText" priority="18" operator="containsText" id="{01B835FB-023F-48D7-A1F1-A50C0E63A67E}">
            <xm:f>NOT(ISERROR(SEARCH($M$31,M10)))</xm:f>
            <xm:f>$M$31</xm:f>
            <x14:dxf>
              <fill>
                <patternFill>
                  <bgColor rgb="FFC00000"/>
                </patternFill>
              </fill>
            </x14:dxf>
          </x14:cfRule>
          <x14:cfRule type="containsText" priority="17" operator="containsText" id="{2FE0AB57-9641-4445-8C6D-9C45CAB3FFEB}">
            <xm:f>NOT(ISERROR(SEARCH($M$32,M10)))</xm:f>
            <xm:f>$M$32</xm:f>
            <x14:dxf>
              <fill>
                <patternFill>
                  <bgColor rgb="FFFF0000"/>
                </patternFill>
              </fill>
            </x14:dxf>
          </x14:cfRule>
          <xm:sqref>M10</xm:sqref>
        </x14:conditionalFormatting>
        <x14:conditionalFormatting xmlns:xm="http://schemas.microsoft.com/office/excel/2006/main">
          <x14:cfRule type="containsText" priority="8" operator="containsText" id="{E438D143-182F-4E15-A812-D8FCA7CA3E6A}">
            <xm:f>NOT(ISERROR(SEARCH($M$29,M12)))</xm:f>
            <xm:f>$M$29</xm:f>
            <x14:dxf>
              <fill>
                <patternFill>
                  <bgColor rgb="FF92D050"/>
                </patternFill>
              </fill>
            </x14:dxf>
          </x14:cfRule>
          <x14:cfRule type="containsText" priority="7" operator="containsText" id="{EC3DFAEF-BEC8-404E-AE58-9DA1B9C46626}">
            <xm:f>NOT(ISERROR(SEARCH($M$30,M12)))</xm:f>
            <xm:f>$M$30</xm:f>
            <x14:dxf>
              <fill>
                <patternFill>
                  <bgColor rgb="FFFFFF00"/>
                </patternFill>
              </fill>
            </x14:dxf>
          </x14:cfRule>
          <x14:cfRule type="containsText" priority="6" operator="containsText" id="{8B6AEABB-6E80-4066-B816-3290935C8250}">
            <xm:f>NOT(ISERROR(SEARCH($M$31,M12)))</xm:f>
            <xm:f>$M$31</xm:f>
            <x14:dxf>
              <fill>
                <patternFill>
                  <bgColor rgb="FFC00000"/>
                </patternFill>
              </fill>
            </x14:dxf>
          </x14:cfRule>
          <x14:cfRule type="containsText" priority="5" operator="containsText" id="{9C3561A3-73A6-4616-AD14-D48A1B7F24A7}">
            <xm:f>NOT(ISERROR(SEARCH($M$32,M12)))</xm:f>
            <xm:f>$M$32</xm:f>
            <x14:dxf>
              <fill>
                <patternFill>
                  <bgColor rgb="FFFF0000"/>
                </patternFill>
              </fill>
            </x14:dxf>
          </x14:cfRule>
          <xm:sqref>M12:M21</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r:uid="{00000000-0002-0000-0500-000005000000}">
          <x14:formula1>
            <xm:f>'Tabla probabiidad'!$B$5:$B$9</xm:f>
          </x14:formula1>
          <xm:sqref>H10 H12:H25</xm:sqref>
        </x14:dataValidation>
        <x14:dataValidation type="list" allowBlank="1" showInputMessage="1" showErrorMessage="1" xr:uid="{00000000-0002-0000-0500-000006000000}">
          <x14:formula1>
            <xm:f>'Atributos controles'!$D$4:$D$6</xm:f>
          </x14:formula1>
          <xm:sqref>R10:R14</xm:sqref>
        </x14:dataValidation>
        <x14:dataValidation type="list" allowBlank="1" showInputMessage="1" showErrorMessage="1" xr:uid="{00000000-0002-0000-0500-000007000000}">
          <x14:formula1>
            <xm:f>'Atributos controles'!$D$7:$D$8</xm:f>
          </x14:formula1>
          <xm:sqref>S10:S14</xm:sqref>
        </x14:dataValidation>
        <x14:dataValidation type="list" allowBlank="1" showInputMessage="1" showErrorMessage="1" xr:uid="{00000000-0002-0000-0500-000008000000}">
          <x14:formula1>
            <xm:f>'Atributos controles'!$D$9:$D$10</xm:f>
          </x14:formula1>
          <xm:sqref>U10:U14</xm:sqref>
        </x14:dataValidation>
        <x14:dataValidation type="list" allowBlank="1" showInputMessage="1" showErrorMessage="1" xr:uid="{00000000-0002-0000-0500-000009000000}">
          <x14:formula1>
            <xm:f>'Atributos controles'!$D$11:$D$12</xm:f>
          </x14:formula1>
          <xm:sqref>V10:V14</xm:sqref>
        </x14:dataValidation>
        <x14:dataValidation type="list" allowBlank="1" showInputMessage="1" showErrorMessage="1" xr:uid="{00000000-0002-0000-0500-00000A000000}">
          <x14:formula1>
            <xm:f>'Atributos controles'!$D$13:$D$15</xm:f>
          </x14:formula1>
          <xm:sqref>W10:W14</xm:sqref>
        </x14:dataValidation>
        <x14:dataValidation type="list" allowBlank="1" showInputMessage="1" showErrorMessage="1" xr:uid="{00000000-0002-0000-0500-00000B000000}">
          <x14:formula1>
            <xm:f>'Clasificacion riesgo'!$B$3:$B$9</xm:f>
          </x14:formula1>
          <xm:sqref>F10 F12:F21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68D4D-D783-4167-940F-DEF9828082EA}">
  <sheetPr>
    <tabColor rgb="FF0070C0"/>
  </sheetPr>
  <dimension ref="A1:AS58"/>
  <sheetViews>
    <sheetView zoomScale="85" zoomScaleNormal="85" workbookViewId="0">
      <selection activeCell="A10" sqref="A10:A15"/>
    </sheetView>
  </sheetViews>
  <sheetFormatPr baseColWidth="10" defaultColWidth="11.44140625" defaultRowHeight="13.8" x14ac:dyDescent="0.25"/>
  <cols>
    <col min="1" max="1" width="4" style="2" bestFit="1" customWidth="1"/>
    <col min="2" max="2" width="18.44140625" style="2" customWidth="1"/>
    <col min="3" max="3" width="20.44140625" style="2" customWidth="1"/>
    <col min="4" max="4" width="17.88671875" style="2" customWidth="1"/>
    <col min="5" max="5" width="22.5546875" style="1" customWidth="1"/>
    <col min="6" max="6" width="18.44140625" style="5" customWidth="1"/>
    <col min="7" max="7" width="13.44140625" style="1" customWidth="1"/>
    <col min="8" max="8" width="9" style="1" customWidth="1"/>
    <col min="9" max="9" width="13.44140625" style="1" customWidth="1"/>
    <col min="10" max="10" width="7" style="1" customWidth="1"/>
    <col min="11" max="11" width="14.88671875" style="1" customWidth="1"/>
    <col min="12" max="12" width="7.88671875" style="1" customWidth="1"/>
    <col min="13" max="13" width="45.44140625" style="1" customWidth="1"/>
    <col min="14" max="14" width="7.109375" style="1" bestFit="1" customWidth="1"/>
    <col min="15" max="15" width="7.44140625" style="1" customWidth="1"/>
    <col min="16" max="16" width="6.88671875" style="1" customWidth="1"/>
    <col min="17" max="18" width="5" style="1" customWidth="1"/>
    <col min="19" max="19" width="7.109375" style="1" customWidth="1"/>
    <col min="20" max="20" width="6.5546875" style="1" customWidth="1"/>
    <col min="21" max="21" width="6.44140625" style="1" customWidth="1"/>
    <col min="22" max="22" width="8.88671875" style="1" customWidth="1"/>
    <col min="23" max="23" width="6.44140625" style="1" customWidth="1"/>
    <col min="24" max="24" width="8.88671875" style="1" customWidth="1"/>
    <col min="25" max="25" width="6.88671875" style="1" customWidth="1"/>
    <col min="26" max="26" width="9.5546875" style="1" customWidth="1"/>
    <col min="27" max="27" width="7.44140625" style="1" customWidth="1"/>
    <col min="28" max="28" width="43.88671875" style="1" customWidth="1"/>
    <col min="29" max="29" width="48" style="1" customWidth="1"/>
    <col min="30" max="30" width="18.88671875" style="1" customWidth="1"/>
    <col min="31" max="31" width="19.44140625" style="1" customWidth="1"/>
    <col min="32" max="32" width="18.44140625" style="5" customWidth="1"/>
    <col min="33" max="34" width="48.109375" style="5" customWidth="1"/>
    <col min="35" max="35" width="48.109375" style="1" customWidth="1"/>
    <col min="36" max="36" width="33.33203125" style="1" customWidth="1"/>
    <col min="37" max="16384" width="11.44140625" style="1"/>
  </cols>
  <sheetData>
    <row r="1" spans="1:45" ht="21.75" customHeight="1" x14ac:dyDescent="0.25"/>
    <row r="2" spans="1:45" ht="37.5" customHeight="1" x14ac:dyDescent="0.25">
      <c r="B2" s="10"/>
      <c r="C2" s="670"/>
      <c r="D2" s="670"/>
      <c r="S2" s="721"/>
      <c r="T2" s="721"/>
      <c r="U2" s="721"/>
      <c r="V2" s="721"/>
      <c r="W2" s="721"/>
      <c r="X2" s="721"/>
    </row>
    <row r="3" spans="1:45" ht="46.5" customHeight="1" x14ac:dyDescent="0.25">
      <c r="B3" s="10"/>
      <c r="C3" s="670"/>
      <c r="D3" s="670"/>
      <c r="E3" s="71"/>
      <c r="S3" s="721"/>
      <c r="T3" s="721"/>
      <c r="U3" s="721"/>
      <c r="V3" s="721"/>
      <c r="W3" s="721"/>
      <c r="X3" s="721"/>
    </row>
    <row r="4" spans="1:45" ht="42.75" customHeight="1" x14ac:dyDescent="0.25">
      <c r="B4" s="71" t="s">
        <v>998</v>
      </c>
      <c r="E4" s="71"/>
      <c r="AF4" s="1"/>
      <c r="AG4" s="1"/>
      <c r="AH4" s="1"/>
    </row>
    <row r="5" spans="1:45" x14ac:dyDescent="0.25">
      <c r="A5" s="587" t="s">
        <v>45</v>
      </c>
      <c r="B5" s="588"/>
      <c r="C5" s="112" t="s">
        <v>458</v>
      </c>
      <c r="D5" s="12"/>
      <c r="E5" s="12"/>
      <c r="F5" s="13"/>
      <c r="G5" s="13"/>
      <c r="H5" s="13"/>
      <c r="I5" s="13"/>
      <c r="J5" s="13"/>
      <c r="K5" s="13"/>
      <c r="L5" s="15"/>
      <c r="AF5" s="1"/>
      <c r="AG5" s="1"/>
      <c r="AH5" s="1"/>
    </row>
    <row r="6" spans="1:45" ht="37.5" customHeight="1" x14ac:dyDescent="0.25">
      <c r="A6" s="587" t="s">
        <v>47</v>
      </c>
      <c r="B6" s="588"/>
      <c r="C6" s="679" t="s">
        <v>459</v>
      </c>
      <c r="D6" s="680"/>
      <c r="E6" s="680"/>
      <c r="F6" s="680"/>
      <c r="G6" s="680"/>
      <c r="H6" s="680"/>
      <c r="I6" s="680"/>
      <c r="J6" s="680"/>
      <c r="K6" s="680"/>
      <c r="L6" s="681"/>
      <c r="AF6" s="1"/>
      <c r="AG6" s="1"/>
      <c r="AH6" s="1"/>
    </row>
    <row r="7" spans="1:45" ht="32.25" customHeight="1" x14ac:dyDescent="0.25">
      <c r="A7" s="587" t="s">
        <v>46</v>
      </c>
      <c r="B7" s="588"/>
      <c r="C7" s="679" t="s">
        <v>460</v>
      </c>
      <c r="D7" s="680"/>
      <c r="E7" s="680"/>
      <c r="F7" s="680"/>
      <c r="G7" s="680"/>
      <c r="H7" s="680"/>
      <c r="I7" s="680"/>
      <c r="J7" s="680"/>
      <c r="K7" s="680"/>
      <c r="L7" s="681"/>
      <c r="M7" s="362"/>
      <c r="N7" s="362"/>
      <c r="O7" s="362"/>
      <c r="P7" s="362"/>
      <c r="Q7" s="362"/>
      <c r="R7" s="362"/>
      <c r="S7" s="362"/>
      <c r="T7" s="362"/>
      <c r="U7" s="362"/>
      <c r="V7" s="362"/>
      <c r="W7" s="362"/>
      <c r="X7" s="362"/>
      <c r="Y7" s="362"/>
      <c r="Z7" s="362"/>
      <c r="AA7" s="362"/>
      <c r="AB7" s="362"/>
      <c r="AC7" s="362"/>
      <c r="AD7" s="362"/>
      <c r="AE7" s="362"/>
      <c r="AF7" s="363"/>
      <c r="AG7" s="363"/>
      <c r="AH7" s="363"/>
      <c r="AI7" s="362"/>
      <c r="AJ7" s="362"/>
    </row>
    <row r="8" spans="1:45" ht="16.5" customHeight="1" x14ac:dyDescent="0.25">
      <c r="A8" s="667" t="s">
        <v>0</v>
      </c>
      <c r="B8" s="629" t="s">
        <v>146</v>
      </c>
      <c r="C8" s="634" t="s">
        <v>461</v>
      </c>
      <c r="D8" s="634" t="s">
        <v>14</v>
      </c>
      <c r="E8" s="687" t="s">
        <v>462</v>
      </c>
      <c r="F8" s="663" t="s">
        <v>463</v>
      </c>
      <c r="G8" s="635" t="s">
        <v>35</v>
      </c>
      <c r="H8" s="632" t="s">
        <v>5</v>
      </c>
      <c r="I8" s="633" t="s">
        <v>48</v>
      </c>
      <c r="J8" s="632" t="s">
        <v>5</v>
      </c>
      <c r="K8" s="634" t="s">
        <v>50</v>
      </c>
      <c r="L8" s="630" t="s">
        <v>12</v>
      </c>
      <c r="M8" s="628" t="s">
        <v>464</v>
      </c>
      <c r="N8" s="628" t="s">
        <v>13</v>
      </c>
      <c r="O8" s="628"/>
      <c r="P8" s="589" t="s">
        <v>9</v>
      </c>
      <c r="Q8" s="640"/>
      <c r="R8" s="640"/>
      <c r="S8" s="640"/>
      <c r="T8" s="640"/>
      <c r="U8" s="590"/>
      <c r="V8" s="636" t="s">
        <v>465</v>
      </c>
      <c r="W8" s="714"/>
      <c r="X8" s="636" t="s">
        <v>466</v>
      </c>
      <c r="Y8" s="714"/>
      <c r="Z8" s="642" t="s">
        <v>192</v>
      </c>
      <c r="AA8" s="630" t="s">
        <v>31</v>
      </c>
      <c r="AB8" s="628" t="s">
        <v>467</v>
      </c>
      <c r="AC8" s="628" t="s">
        <v>36</v>
      </c>
      <c r="AD8" s="628" t="s">
        <v>37</v>
      </c>
      <c r="AE8" s="628" t="s">
        <v>38</v>
      </c>
      <c r="AF8" s="628" t="s">
        <v>40</v>
      </c>
      <c r="AG8" s="628" t="s">
        <v>782</v>
      </c>
      <c r="AH8" s="628" t="s">
        <v>783</v>
      </c>
      <c r="AI8" s="628" t="s">
        <v>784</v>
      </c>
      <c r="AJ8" s="628" t="s">
        <v>577</v>
      </c>
    </row>
    <row r="9" spans="1:45" s="4" customFormat="1" ht="78.75" customHeight="1" x14ac:dyDescent="0.3">
      <c r="A9" s="668"/>
      <c r="B9" s="629"/>
      <c r="C9" s="628"/>
      <c r="D9" s="628"/>
      <c r="E9" s="629"/>
      <c r="F9" s="634"/>
      <c r="G9" s="634"/>
      <c r="H9" s="585"/>
      <c r="I9" s="585"/>
      <c r="J9" s="585"/>
      <c r="K9" s="628"/>
      <c r="L9" s="631"/>
      <c r="M9" s="628"/>
      <c r="N9" s="111" t="s">
        <v>4</v>
      </c>
      <c r="O9" s="111" t="s">
        <v>2</v>
      </c>
      <c r="P9" s="9" t="s">
        <v>14</v>
      </c>
      <c r="Q9" s="9" t="s">
        <v>18</v>
      </c>
      <c r="R9" s="9" t="s">
        <v>30</v>
      </c>
      <c r="S9" s="9" t="s">
        <v>19</v>
      </c>
      <c r="T9" s="9" t="s">
        <v>22</v>
      </c>
      <c r="U9" s="9" t="s">
        <v>25</v>
      </c>
      <c r="V9" s="637"/>
      <c r="W9" s="715"/>
      <c r="X9" s="637"/>
      <c r="Y9" s="715"/>
      <c r="Z9" s="642"/>
      <c r="AA9" s="631"/>
      <c r="AB9" s="628"/>
      <c r="AC9" s="628"/>
      <c r="AD9" s="628"/>
      <c r="AE9" s="628"/>
      <c r="AF9" s="628"/>
      <c r="AG9" s="628"/>
      <c r="AH9" s="628"/>
      <c r="AI9" s="628"/>
      <c r="AJ9" s="628"/>
      <c r="AK9" s="73"/>
      <c r="AL9" s="73"/>
      <c r="AM9" s="73"/>
      <c r="AN9" s="73"/>
      <c r="AO9" s="73"/>
      <c r="AP9" s="73"/>
      <c r="AQ9" s="73"/>
      <c r="AR9" s="73"/>
    </row>
    <row r="10" spans="1:45" s="3" customFormat="1" ht="158.25" customHeight="1" x14ac:dyDescent="0.3">
      <c r="A10" s="597">
        <v>1</v>
      </c>
      <c r="B10" s="606" t="s">
        <v>468</v>
      </c>
      <c r="C10" s="692" t="s">
        <v>469</v>
      </c>
      <c r="D10" s="594" t="s">
        <v>470</v>
      </c>
      <c r="E10" s="594" t="s">
        <v>471</v>
      </c>
      <c r="F10" s="67" t="s">
        <v>472</v>
      </c>
      <c r="G10" s="695" t="s">
        <v>93</v>
      </c>
      <c r="H10" s="614">
        <f>IF(G10="MUY BAJA",20%,IF(G10="BAJA",40%,IF(G10="MEDIA",60%,IF(G10="ALTA",80%,IF(G10="MUY ALTA",100%,IF(G10="",""))))))</f>
        <v>0.2</v>
      </c>
      <c r="I10" s="704" t="s">
        <v>8</v>
      </c>
      <c r="J10" s="614">
        <f>IF(I10="LEVE",20%,IF(I10="MENOR",40%,IF(I10="MODERADO",60%,IF(I10="MAYOR",80%,IF(I10="CATASTROFICO",100%,IF(G10="",""))))))</f>
        <v>0.8</v>
      </c>
      <c r="K10" s="707" t="s">
        <v>100</v>
      </c>
      <c r="L10" s="6" t="s">
        <v>473</v>
      </c>
      <c r="M10" s="67" t="s">
        <v>452</v>
      </c>
      <c r="N10" s="67" t="s">
        <v>29</v>
      </c>
      <c r="O10" s="6" t="s">
        <v>29</v>
      </c>
      <c r="P10" s="19" t="s">
        <v>15</v>
      </c>
      <c r="Q10" s="19" t="s">
        <v>11</v>
      </c>
      <c r="R10" s="198">
        <v>0.5</v>
      </c>
      <c r="S10" s="19" t="s">
        <v>21</v>
      </c>
      <c r="T10" s="19" t="s">
        <v>23</v>
      </c>
      <c r="U10" s="19" t="s">
        <v>27</v>
      </c>
      <c r="V10" s="701" t="s">
        <v>93</v>
      </c>
      <c r="W10" s="152">
        <v>0.1</v>
      </c>
      <c r="X10" s="722" t="s">
        <v>8</v>
      </c>
      <c r="Y10" s="152">
        <f>IF(X10="LEVE",20%,IF(X10="MENOR",40%,IF(X10="MODERADO",60%,IF(X10="MAYOR",80%,IF(X10="CATASTROFICO",100%,IF(X10="",""))))))</f>
        <v>0.8</v>
      </c>
      <c r="Z10" s="698" t="s">
        <v>100</v>
      </c>
      <c r="AA10" s="167" t="s">
        <v>32</v>
      </c>
      <c r="AB10" s="16" t="s">
        <v>474</v>
      </c>
      <c r="AC10" s="16" t="s">
        <v>475</v>
      </c>
      <c r="AD10" s="326" t="s">
        <v>968</v>
      </c>
      <c r="AE10" s="486">
        <v>46113</v>
      </c>
      <c r="AF10" s="329" t="s">
        <v>476</v>
      </c>
      <c r="AG10" s="329" t="s">
        <v>476</v>
      </c>
      <c r="AH10" s="412"/>
      <c r="AI10" s="412"/>
      <c r="AJ10" s="412"/>
      <c r="AK10" s="487"/>
      <c r="AL10" s="412"/>
      <c r="AM10" s="155"/>
      <c r="AN10" s="155"/>
      <c r="AO10" s="487"/>
      <c r="AP10" s="63"/>
      <c r="AQ10" s="63"/>
      <c r="AR10" s="412"/>
      <c r="AS10" s="412"/>
    </row>
    <row r="11" spans="1:45" ht="207" customHeight="1" x14ac:dyDescent="0.25">
      <c r="A11" s="616"/>
      <c r="B11" s="607"/>
      <c r="C11" s="693"/>
      <c r="D11" s="595"/>
      <c r="E11" s="595"/>
      <c r="F11" s="594" t="s">
        <v>477</v>
      </c>
      <c r="G11" s="696"/>
      <c r="H11" s="624"/>
      <c r="I11" s="705"/>
      <c r="J11" s="624"/>
      <c r="K11" s="708"/>
      <c r="L11" s="6" t="s">
        <v>478</v>
      </c>
      <c r="M11" s="326" t="s">
        <v>479</v>
      </c>
      <c r="N11" s="6" t="s">
        <v>29</v>
      </c>
      <c r="O11" s="6" t="s">
        <v>29</v>
      </c>
      <c r="P11" s="19" t="s">
        <v>15</v>
      </c>
      <c r="Q11" s="19" t="s">
        <v>10</v>
      </c>
      <c r="R11" s="198">
        <v>0.5</v>
      </c>
      <c r="S11" s="19" t="s">
        <v>20</v>
      </c>
      <c r="T11" s="19" t="s">
        <v>23</v>
      </c>
      <c r="U11" s="19" t="s">
        <v>26</v>
      </c>
      <c r="V11" s="702"/>
      <c r="W11" s="152">
        <v>0.04</v>
      </c>
      <c r="X11" s="723"/>
      <c r="Y11" s="152">
        <v>0.8</v>
      </c>
      <c r="Z11" s="699"/>
      <c r="AA11" s="167" t="s">
        <v>32</v>
      </c>
      <c r="AB11" s="16" t="s">
        <v>480</v>
      </c>
      <c r="AC11" s="16" t="s">
        <v>481</v>
      </c>
      <c r="AD11" s="326" t="s">
        <v>969</v>
      </c>
      <c r="AE11" s="486">
        <v>46113</v>
      </c>
      <c r="AF11" s="329" t="s">
        <v>970</v>
      </c>
      <c r="AG11" s="329" t="s">
        <v>971</v>
      </c>
      <c r="AH11" s="412"/>
      <c r="AI11" s="412"/>
      <c r="AJ11" s="412"/>
      <c r="AK11" s="487"/>
      <c r="AL11" s="412"/>
      <c r="AM11" s="155"/>
      <c r="AN11" s="155"/>
      <c r="AO11" s="487"/>
      <c r="AP11" s="63"/>
      <c r="AQ11" s="63"/>
      <c r="AR11" s="412"/>
      <c r="AS11" s="412"/>
    </row>
    <row r="12" spans="1:45" ht="294" customHeight="1" x14ac:dyDescent="0.25">
      <c r="A12" s="616"/>
      <c r="B12" s="607"/>
      <c r="C12" s="693"/>
      <c r="D12" s="595"/>
      <c r="E12" s="595"/>
      <c r="F12" s="596"/>
      <c r="G12" s="696"/>
      <c r="H12" s="624"/>
      <c r="I12" s="705"/>
      <c r="J12" s="624"/>
      <c r="K12" s="708"/>
      <c r="L12" s="6" t="s">
        <v>482</v>
      </c>
      <c r="M12" s="326" t="s">
        <v>483</v>
      </c>
      <c r="N12" s="6" t="s">
        <v>29</v>
      </c>
      <c r="O12" s="6" t="s">
        <v>29</v>
      </c>
      <c r="P12" s="19" t="s">
        <v>15</v>
      </c>
      <c r="Q12" s="19" t="s">
        <v>10</v>
      </c>
      <c r="R12" s="222">
        <v>0.4</v>
      </c>
      <c r="S12" s="19" t="s">
        <v>21</v>
      </c>
      <c r="T12" s="19" t="s">
        <v>23</v>
      </c>
      <c r="U12" s="19" t="s">
        <v>28</v>
      </c>
      <c r="V12" s="702"/>
      <c r="W12" s="152">
        <v>1.6E-2</v>
      </c>
      <c r="X12" s="723"/>
      <c r="Y12" s="152">
        <v>0.8</v>
      </c>
      <c r="Z12" s="699"/>
      <c r="AA12" s="167" t="s">
        <v>32</v>
      </c>
      <c r="AB12" s="16" t="s">
        <v>484</v>
      </c>
      <c r="AC12" s="16" t="s">
        <v>485</v>
      </c>
      <c r="AD12" s="326" t="s">
        <v>968</v>
      </c>
      <c r="AE12" s="486">
        <v>46113</v>
      </c>
      <c r="AF12" s="67" t="s">
        <v>486</v>
      </c>
      <c r="AG12" s="329" t="s">
        <v>971</v>
      </c>
      <c r="AH12" s="412"/>
      <c r="AI12" s="412"/>
      <c r="AJ12" s="412"/>
      <c r="AK12" s="487"/>
      <c r="AL12" s="412"/>
      <c r="AM12" s="155"/>
      <c r="AN12" s="155"/>
      <c r="AO12" s="487"/>
      <c r="AP12" s="63"/>
      <c r="AQ12" s="63"/>
      <c r="AR12" s="412"/>
      <c r="AS12" s="412"/>
    </row>
    <row r="13" spans="1:45" ht="192.75" customHeight="1" x14ac:dyDescent="0.25">
      <c r="A13" s="616"/>
      <c r="B13" s="607"/>
      <c r="C13" s="693"/>
      <c r="D13" s="595"/>
      <c r="E13" s="595"/>
      <c r="F13" s="67" t="s">
        <v>487</v>
      </c>
      <c r="G13" s="696"/>
      <c r="H13" s="624"/>
      <c r="I13" s="705"/>
      <c r="J13" s="624"/>
      <c r="K13" s="708"/>
      <c r="L13" s="6" t="s">
        <v>488</v>
      </c>
      <c r="M13" s="326" t="s">
        <v>453</v>
      </c>
      <c r="N13" s="6" t="s">
        <v>29</v>
      </c>
      <c r="O13" s="6" t="s">
        <v>29</v>
      </c>
      <c r="P13" s="19" t="s">
        <v>15</v>
      </c>
      <c r="Q13" s="19" t="s">
        <v>10</v>
      </c>
      <c r="R13" s="248">
        <v>0.4</v>
      </c>
      <c r="S13" s="19" t="s">
        <v>20</v>
      </c>
      <c r="T13" s="19" t="s">
        <v>23</v>
      </c>
      <c r="U13" s="19" t="s">
        <v>26</v>
      </c>
      <c r="V13" s="702"/>
      <c r="W13" s="159">
        <v>8.0000000000000002E-3</v>
      </c>
      <c r="X13" s="723"/>
      <c r="Y13" s="152">
        <v>0.8</v>
      </c>
      <c r="Z13" s="699"/>
      <c r="AA13" s="167" t="s">
        <v>32</v>
      </c>
      <c r="AB13" s="117" t="s">
        <v>489</v>
      </c>
      <c r="AC13" s="16" t="s">
        <v>490</v>
      </c>
      <c r="AD13" s="326" t="s">
        <v>968</v>
      </c>
      <c r="AE13" s="486">
        <v>46113</v>
      </c>
      <c r="AF13" s="329" t="s">
        <v>486</v>
      </c>
      <c r="AG13" s="329" t="s">
        <v>971</v>
      </c>
      <c r="AH13" s="155"/>
      <c r="AI13" s="155"/>
      <c r="AJ13" s="155"/>
      <c r="AK13" s="488"/>
      <c r="AL13" s="155"/>
      <c r="AM13" s="155"/>
      <c r="AN13" s="155"/>
      <c r="AO13" s="488"/>
      <c r="AP13" s="404"/>
      <c r="AQ13" s="404"/>
      <c r="AR13" s="155"/>
      <c r="AS13" s="155"/>
    </row>
    <row r="14" spans="1:45" ht="282" customHeight="1" x14ac:dyDescent="0.25">
      <c r="A14" s="616"/>
      <c r="B14" s="607"/>
      <c r="C14" s="693"/>
      <c r="D14" s="595"/>
      <c r="E14" s="595"/>
      <c r="F14" s="233" t="s">
        <v>491</v>
      </c>
      <c r="G14" s="696"/>
      <c r="H14" s="624"/>
      <c r="I14" s="705"/>
      <c r="J14" s="624"/>
      <c r="K14" s="708"/>
      <c r="L14" s="7" t="s">
        <v>492</v>
      </c>
      <c r="M14" s="232" t="s">
        <v>454</v>
      </c>
      <c r="N14" s="232" t="s">
        <v>29</v>
      </c>
      <c r="O14" s="7" t="s">
        <v>29</v>
      </c>
      <c r="P14" s="19" t="s">
        <v>15</v>
      </c>
      <c r="Q14" s="19" t="s">
        <v>10</v>
      </c>
      <c r="R14" s="248">
        <v>0.4</v>
      </c>
      <c r="S14" s="19" t="s">
        <v>20</v>
      </c>
      <c r="T14" s="19" t="s">
        <v>23</v>
      </c>
      <c r="U14" s="19" t="s">
        <v>27</v>
      </c>
      <c r="V14" s="702"/>
      <c r="W14" s="152">
        <v>4.0000000000000001E-3</v>
      </c>
      <c r="X14" s="723"/>
      <c r="Y14" s="152">
        <v>0.8</v>
      </c>
      <c r="Z14" s="699"/>
      <c r="AA14" s="167" t="s">
        <v>32</v>
      </c>
      <c r="AB14" s="16" t="s">
        <v>493</v>
      </c>
      <c r="AC14" s="16" t="s">
        <v>494</v>
      </c>
      <c r="AD14" s="326" t="s">
        <v>969</v>
      </c>
      <c r="AE14" s="486">
        <v>46113</v>
      </c>
      <c r="AF14" s="329" t="s">
        <v>486</v>
      </c>
      <c r="AG14" s="329" t="s">
        <v>971</v>
      </c>
      <c r="AH14" s="155"/>
      <c r="AI14" s="155"/>
      <c r="AJ14" s="412"/>
      <c r="AK14" s="487"/>
      <c r="AL14" s="412"/>
      <c r="AM14" s="155"/>
      <c r="AN14" s="155"/>
      <c r="AO14" s="487"/>
      <c r="AP14" s="63"/>
      <c r="AQ14" s="63"/>
      <c r="AR14" s="412"/>
      <c r="AS14" s="412"/>
    </row>
    <row r="15" spans="1:45" ht="202.5" customHeight="1" x14ac:dyDescent="0.25">
      <c r="A15" s="598"/>
      <c r="B15" s="613"/>
      <c r="C15" s="694"/>
      <c r="D15" s="596"/>
      <c r="E15" s="596"/>
      <c r="F15" s="233" t="s">
        <v>495</v>
      </c>
      <c r="G15" s="697"/>
      <c r="H15" s="615"/>
      <c r="I15" s="706"/>
      <c r="J15" s="615"/>
      <c r="K15" s="709"/>
      <c r="L15" s="7" t="s">
        <v>496</v>
      </c>
      <c r="M15" s="232" t="s">
        <v>455</v>
      </c>
      <c r="N15" s="7" t="s">
        <v>29</v>
      </c>
      <c r="O15" s="7" t="s">
        <v>29</v>
      </c>
      <c r="P15" s="19" t="s">
        <v>15</v>
      </c>
      <c r="Q15" s="19" t="s">
        <v>10</v>
      </c>
      <c r="R15" s="248">
        <v>0.4</v>
      </c>
      <c r="S15" s="19" t="s">
        <v>20</v>
      </c>
      <c r="T15" s="19" t="s">
        <v>23</v>
      </c>
      <c r="U15" s="19" t="s">
        <v>27</v>
      </c>
      <c r="V15" s="703"/>
      <c r="W15" s="152">
        <v>0</v>
      </c>
      <c r="X15" s="724"/>
      <c r="Y15" s="152">
        <v>0.8</v>
      </c>
      <c r="Z15" s="700"/>
      <c r="AA15" s="167" t="s">
        <v>32</v>
      </c>
      <c r="AB15" s="16" t="s">
        <v>972</v>
      </c>
      <c r="AC15" s="16" t="s">
        <v>497</v>
      </c>
      <c r="AD15" s="326" t="s">
        <v>973</v>
      </c>
      <c r="AE15" s="486">
        <v>46113</v>
      </c>
      <c r="AF15" s="329" t="s">
        <v>486</v>
      </c>
      <c r="AG15" s="329" t="s">
        <v>971</v>
      </c>
      <c r="AH15" s="155"/>
      <c r="AI15" s="155"/>
      <c r="AJ15" s="155"/>
      <c r="AK15" s="488"/>
      <c r="AL15" s="155"/>
      <c r="AM15" s="155"/>
      <c r="AN15" s="155"/>
      <c r="AO15" s="488"/>
      <c r="AP15" s="404"/>
      <c r="AQ15" s="404"/>
      <c r="AR15" s="155"/>
      <c r="AS15" s="155"/>
    </row>
    <row r="16" spans="1:45" ht="186.75" customHeight="1" x14ac:dyDescent="0.25">
      <c r="A16" s="597">
        <v>2</v>
      </c>
      <c r="B16" s="606" t="s">
        <v>498</v>
      </c>
      <c r="C16" s="606" t="s">
        <v>499</v>
      </c>
      <c r="D16" s="594" t="s">
        <v>470</v>
      </c>
      <c r="E16" s="594" t="s">
        <v>500</v>
      </c>
      <c r="F16" s="233" t="s">
        <v>501</v>
      </c>
      <c r="G16" s="710" t="s">
        <v>94</v>
      </c>
      <c r="H16" s="614">
        <f>IF(G16="MUY BAJA",20%,IF(G16="BAJA",40%,IF(G16="MEDIA",60%,IF(G16="ALTA",80%,IF(G16="MUY ALTA",100%,IF(G16="",""))))))</f>
        <v>0.4</v>
      </c>
      <c r="I16" s="716" t="s">
        <v>101</v>
      </c>
      <c r="J16" s="614">
        <f>IF(I16="LEVE",20%,IF(I16="MENOR",40%,IF(I16="MODERADO",60%,IF(I16="MAYOR",80%,IF(I16="CATASTROFICO",100%,IF(G16="",""))))))</f>
        <v>0.6</v>
      </c>
      <c r="K16" s="711" t="s">
        <v>101</v>
      </c>
      <c r="L16" s="6" t="s">
        <v>478</v>
      </c>
      <c r="M16" s="326" t="s">
        <v>502</v>
      </c>
      <c r="N16" s="7" t="s">
        <v>29</v>
      </c>
      <c r="O16" s="7" t="s">
        <v>29</v>
      </c>
      <c r="P16" s="19" t="s">
        <v>15</v>
      </c>
      <c r="Q16" s="19" t="s">
        <v>11</v>
      </c>
      <c r="R16" s="8">
        <v>0.5</v>
      </c>
      <c r="S16" s="19" t="s">
        <v>20</v>
      </c>
      <c r="T16" s="19" t="s">
        <v>23</v>
      </c>
      <c r="U16" s="19" t="s">
        <v>27</v>
      </c>
      <c r="V16" s="710" t="s">
        <v>93</v>
      </c>
      <c r="W16" s="236">
        <v>0.2</v>
      </c>
      <c r="X16" s="710" t="s">
        <v>101</v>
      </c>
      <c r="Y16" s="152">
        <f>IF(X16="LEVE",20%,IF(X16="MENOR",40%,IF(X16="MODERADO",60%,IF(X16="MAYOR",80%,IF(X16="CATASTROFICO",100%,IF(X16="",""))))))</f>
        <v>0.6</v>
      </c>
      <c r="Z16" s="698" t="s">
        <v>101</v>
      </c>
      <c r="AA16" s="167" t="s">
        <v>32</v>
      </c>
      <c r="AB16" s="16" t="s">
        <v>480</v>
      </c>
      <c r="AC16" s="16" t="s">
        <v>481</v>
      </c>
      <c r="AD16" s="326" t="s">
        <v>969</v>
      </c>
      <c r="AE16" s="486">
        <v>46113</v>
      </c>
      <c r="AF16" s="329" t="s">
        <v>486</v>
      </c>
      <c r="AG16" s="329" t="s">
        <v>971</v>
      </c>
      <c r="AH16" s="412"/>
      <c r="AI16" s="412"/>
      <c r="AJ16" s="412"/>
      <c r="AK16" s="487"/>
      <c r="AL16" s="412"/>
      <c r="AM16" s="155"/>
      <c r="AN16" s="155"/>
      <c r="AO16" s="487"/>
      <c r="AP16" s="63"/>
      <c r="AQ16" s="63"/>
      <c r="AR16" s="155"/>
      <c r="AS16" s="155"/>
    </row>
    <row r="17" spans="1:45" ht="165.6" x14ac:dyDescent="0.25">
      <c r="A17" s="616"/>
      <c r="B17" s="607"/>
      <c r="C17" s="607"/>
      <c r="D17" s="595"/>
      <c r="E17" s="595"/>
      <c r="F17" s="67" t="s">
        <v>503</v>
      </c>
      <c r="G17" s="705"/>
      <c r="H17" s="624"/>
      <c r="I17" s="717"/>
      <c r="J17" s="624"/>
      <c r="K17" s="712"/>
      <c r="L17" s="2" t="s">
        <v>504</v>
      </c>
      <c r="M17" s="7" t="s">
        <v>505</v>
      </c>
      <c r="N17" s="7" t="s">
        <v>29</v>
      </c>
      <c r="O17" s="7" t="s">
        <v>29</v>
      </c>
      <c r="P17" s="19" t="s">
        <v>15</v>
      </c>
      <c r="Q17" s="19" t="s">
        <v>10</v>
      </c>
      <c r="R17" s="248">
        <v>0.4</v>
      </c>
      <c r="S17" s="19" t="s">
        <v>21</v>
      </c>
      <c r="T17" s="19" t="s">
        <v>23</v>
      </c>
      <c r="U17" s="19" t="s">
        <v>26</v>
      </c>
      <c r="V17" s="705"/>
      <c r="W17" s="236">
        <v>0.2</v>
      </c>
      <c r="X17" s="705"/>
      <c r="Y17" s="152">
        <v>0.6</v>
      </c>
      <c r="Z17" s="699"/>
      <c r="AA17" s="167" t="s">
        <v>32</v>
      </c>
      <c r="AB17" s="16" t="s">
        <v>506</v>
      </c>
      <c r="AC17" s="16" t="s">
        <v>507</v>
      </c>
      <c r="AD17" s="326" t="s">
        <v>969</v>
      </c>
      <c r="AE17" s="486">
        <v>46113</v>
      </c>
      <c r="AF17" s="329" t="s">
        <v>486</v>
      </c>
      <c r="AG17" s="329" t="s">
        <v>971</v>
      </c>
      <c r="AH17" s="155"/>
      <c r="AI17" s="155"/>
      <c r="AJ17" s="155"/>
      <c r="AK17" s="488"/>
      <c r="AL17" s="155"/>
      <c r="AM17" s="155"/>
      <c r="AN17" s="155"/>
      <c r="AO17" s="488"/>
      <c r="AP17" s="404"/>
      <c r="AQ17" s="404"/>
      <c r="AR17" s="155"/>
      <c r="AS17" s="155"/>
    </row>
    <row r="18" spans="1:45" ht="108.75" customHeight="1" x14ac:dyDescent="0.25">
      <c r="A18" s="616"/>
      <c r="B18" s="607"/>
      <c r="C18" s="607"/>
      <c r="D18" s="595"/>
      <c r="E18" s="595"/>
      <c r="F18" s="67" t="s">
        <v>509</v>
      </c>
      <c r="G18" s="705"/>
      <c r="H18" s="624"/>
      <c r="I18" s="717"/>
      <c r="J18" s="624"/>
      <c r="K18" s="712"/>
      <c r="L18" s="7" t="s">
        <v>478</v>
      </c>
      <c r="M18" s="7" t="s">
        <v>510</v>
      </c>
      <c r="N18" s="7" t="s">
        <v>29</v>
      </c>
      <c r="O18" s="7" t="s">
        <v>29</v>
      </c>
      <c r="P18" s="19" t="s">
        <v>15</v>
      </c>
      <c r="Q18" s="19" t="s">
        <v>10</v>
      </c>
      <c r="R18" s="8">
        <v>0.4</v>
      </c>
      <c r="S18" s="19" t="s">
        <v>20</v>
      </c>
      <c r="T18" s="19" t="s">
        <v>23</v>
      </c>
      <c r="U18" s="19" t="s">
        <v>26</v>
      </c>
      <c r="V18" s="705"/>
      <c r="W18" s="236">
        <v>0.12</v>
      </c>
      <c r="X18" s="705"/>
      <c r="Y18" s="152">
        <v>0.6</v>
      </c>
      <c r="Z18" s="699"/>
      <c r="AA18" s="167" t="s">
        <v>32</v>
      </c>
      <c r="AB18" s="16" t="s">
        <v>974</v>
      </c>
      <c r="AC18" s="16" t="s">
        <v>511</v>
      </c>
      <c r="AD18" s="326" t="s">
        <v>969</v>
      </c>
      <c r="AE18" s="486">
        <v>46113</v>
      </c>
      <c r="AF18" s="329" t="s">
        <v>486</v>
      </c>
      <c r="AG18" s="329" t="s">
        <v>971</v>
      </c>
      <c r="AH18" s="155"/>
      <c r="AI18" s="155"/>
      <c r="AJ18" s="155"/>
      <c r="AK18" s="488"/>
      <c r="AL18" s="155"/>
      <c r="AM18" s="155"/>
      <c r="AN18" s="155"/>
      <c r="AO18" s="488"/>
      <c r="AP18" s="404"/>
      <c r="AQ18" s="404"/>
      <c r="AR18" s="155"/>
      <c r="AS18" s="155"/>
    </row>
    <row r="19" spans="1:45" ht="96.6" x14ac:dyDescent="0.25">
      <c r="A19" s="616"/>
      <c r="B19" s="607"/>
      <c r="C19" s="607"/>
      <c r="D19" s="595"/>
      <c r="E19" s="595"/>
      <c r="F19" s="67" t="s">
        <v>513</v>
      </c>
      <c r="G19" s="705"/>
      <c r="H19" s="624"/>
      <c r="I19" s="717"/>
      <c r="J19" s="624"/>
      <c r="K19" s="712"/>
      <c r="L19" s="7" t="s">
        <v>504</v>
      </c>
      <c r="M19" s="7" t="s">
        <v>505</v>
      </c>
      <c r="N19" s="7" t="s">
        <v>29</v>
      </c>
      <c r="O19" s="7" t="s">
        <v>29</v>
      </c>
      <c r="P19" s="19" t="s">
        <v>15</v>
      </c>
      <c r="Q19" s="19" t="s">
        <v>10</v>
      </c>
      <c r="R19" s="8">
        <v>0.4</v>
      </c>
      <c r="S19" s="19" t="s">
        <v>21</v>
      </c>
      <c r="T19" s="19" t="s">
        <v>23</v>
      </c>
      <c r="U19" s="19" t="s">
        <v>26</v>
      </c>
      <c r="V19" s="705"/>
      <c r="W19" s="236">
        <v>7.1999999999999995E-2</v>
      </c>
      <c r="X19" s="705"/>
      <c r="Y19" s="152">
        <v>0.6</v>
      </c>
      <c r="Z19" s="699"/>
      <c r="AA19" s="167" t="s">
        <v>32</v>
      </c>
      <c r="AB19" s="16" t="s">
        <v>514</v>
      </c>
      <c r="AC19" s="16" t="s">
        <v>515</v>
      </c>
      <c r="AD19" s="326" t="s">
        <v>975</v>
      </c>
      <c r="AE19" s="486">
        <v>46113</v>
      </c>
      <c r="AF19" s="67" t="s">
        <v>476</v>
      </c>
      <c r="AG19" s="67" t="s">
        <v>476</v>
      </c>
      <c r="AH19" s="155"/>
      <c r="AI19" s="155"/>
      <c r="AJ19" s="155"/>
      <c r="AK19" s="488"/>
      <c r="AL19" s="155"/>
      <c r="AM19" s="155"/>
      <c r="AN19" s="155"/>
      <c r="AO19" s="488"/>
      <c r="AP19" s="404"/>
      <c r="AQ19" s="404"/>
      <c r="AR19" s="155"/>
      <c r="AS19" s="155"/>
    </row>
    <row r="20" spans="1:45" ht="136.5" customHeight="1" x14ac:dyDescent="0.25">
      <c r="A20" s="616"/>
      <c r="B20" s="607"/>
      <c r="C20" s="607"/>
      <c r="D20" s="595"/>
      <c r="E20" s="595"/>
      <c r="F20" s="185" t="s">
        <v>517</v>
      </c>
      <c r="G20" s="705"/>
      <c r="H20" s="624"/>
      <c r="I20" s="717"/>
      <c r="J20" s="624"/>
      <c r="K20" s="712"/>
      <c r="L20" s="7" t="s">
        <v>473</v>
      </c>
      <c r="M20" s="330" t="s">
        <v>518</v>
      </c>
      <c r="N20" s="7" t="s">
        <v>29</v>
      </c>
      <c r="O20" s="7" t="s">
        <v>29</v>
      </c>
      <c r="P20" s="19" t="s">
        <v>15</v>
      </c>
      <c r="Q20" s="19" t="s">
        <v>11</v>
      </c>
      <c r="R20" s="8">
        <v>0.5</v>
      </c>
      <c r="S20" s="19" t="s">
        <v>21</v>
      </c>
      <c r="T20" s="19" t="s">
        <v>23</v>
      </c>
      <c r="U20" s="19" t="s">
        <v>26</v>
      </c>
      <c r="V20" s="705"/>
      <c r="W20" s="331">
        <v>7.1639999999999996E-4</v>
      </c>
      <c r="X20" s="705"/>
      <c r="Y20" s="152">
        <v>0.6</v>
      </c>
      <c r="Z20" s="699"/>
      <c r="AA20" s="167" t="s">
        <v>32</v>
      </c>
      <c r="AB20" s="16" t="s">
        <v>976</v>
      </c>
      <c r="AC20" s="16" t="s">
        <v>519</v>
      </c>
      <c r="AD20" s="326" t="s">
        <v>968</v>
      </c>
      <c r="AE20" s="486">
        <v>46113</v>
      </c>
      <c r="AF20" s="329" t="s">
        <v>486</v>
      </c>
      <c r="AG20" s="329" t="s">
        <v>486</v>
      </c>
      <c r="AH20" s="155"/>
      <c r="AI20" s="155"/>
      <c r="AJ20" s="155"/>
      <c r="AK20" s="488"/>
      <c r="AL20" s="155"/>
      <c r="AM20" s="155"/>
      <c r="AN20" s="155"/>
      <c r="AO20" s="488"/>
      <c r="AP20" s="404"/>
      <c r="AQ20" s="404"/>
      <c r="AR20" s="155"/>
      <c r="AS20" s="155"/>
    </row>
    <row r="21" spans="1:45" ht="158.25" customHeight="1" x14ac:dyDescent="0.25">
      <c r="A21" s="616"/>
      <c r="B21" s="607"/>
      <c r="C21" s="607"/>
      <c r="D21" s="595"/>
      <c r="E21" s="595"/>
      <c r="F21" s="594" t="s">
        <v>520</v>
      </c>
      <c r="G21" s="705"/>
      <c r="H21" s="624"/>
      <c r="I21" s="717"/>
      <c r="J21" s="624"/>
      <c r="K21" s="712"/>
      <c r="L21" s="7" t="s">
        <v>521</v>
      </c>
      <c r="M21" s="7" t="s">
        <v>522</v>
      </c>
      <c r="N21" s="7" t="s">
        <v>29</v>
      </c>
      <c r="O21" s="7" t="s">
        <v>29</v>
      </c>
      <c r="P21" s="19" t="s">
        <v>15</v>
      </c>
      <c r="Q21" s="19" t="s">
        <v>11</v>
      </c>
      <c r="R21" s="8">
        <v>0.5</v>
      </c>
      <c r="S21" s="19" t="s">
        <v>21</v>
      </c>
      <c r="T21" s="19" t="s">
        <v>23</v>
      </c>
      <c r="U21" s="19" t="s">
        <v>26</v>
      </c>
      <c r="V21" s="705"/>
      <c r="W21" s="236">
        <v>0</v>
      </c>
      <c r="X21" s="705"/>
      <c r="Y21" s="152">
        <v>0.6</v>
      </c>
      <c r="Z21" s="699"/>
      <c r="AA21" s="167" t="s">
        <v>32</v>
      </c>
      <c r="AB21" s="16" t="s">
        <v>977</v>
      </c>
      <c r="AC21" s="16" t="s">
        <v>523</v>
      </c>
      <c r="AD21" s="326" t="s">
        <v>524</v>
      </c>
      <c r="AE21" s="486">
        <v>46113</v>
      </c>
      <c r="AF21" s="67" t="s">
        <v>476</v>
      </c>
      <c r="AG21" s="67" t="s">
        <v>476</v>
      </c>
      <c r="AH21" s="155"/>
      <c r="AI21" s="155"/>
      <c r="AJ21" s="155"/>
      <c r="AK21" s="488"/>
      <c r="AL21" s="155"/>
      <c r="AM21" s="155"/>
      <c r="AN21" s="155"/>
      <c r="AO21" s="488"/>
      <c r="AP21" s="404"/>
      <c r="AQ21" s="404"/>
      <c r="AR21" s="155"/>
      <c r="AS21" s="155"/>
    </row>
    <row r="22" spans="1:45" ht="204" customHeight="1" x14ac:dyDescent="0.25">
      <c r="A22" s="598"/>
      <c r="B22" s="613"/>
      <c r="C22" s="613"/>
      <c r="D22" s="596"/>
      <c r="E22" s="596"/>
      <c r="F22" s="596"/>
      <c r="G22" s="706"/>
      <c r="H22" s="615"/>
      <c r="I22" s="718"/>
      <c r="J22" s="615"/>
      <c r="K22" s="713"/>
      <c r="L22" s="7" t="s">
        <v>496</v>
      </c>
      <c r="M22" s="7" t="s">
        <v>455</v>
      </c>
      <c r="N22" s="7" t="s">
        <v>29</v>
      </c>
      <c r="O22" s="7" t="s">
        <v>29</v>
      </c>
      <c r="P22" s="19" t="s">
        <v>15</v>
      </c>
      <c r="Q22" s="19" t="s">
        <v>10</v>
      </c>
      <c r="R22" s="8">
        <v>0.4</v>
      </c>
      <c r="S22" s="19" t="s">
        <v>21</v>
      </c>
      <c r="T22" s="19" t="s">
        <v>23</v>
      </c>
      <c r="U22" s="19" t="s">
        <v>26</v>
      </c>
      <c r="V22" s="706"/>
      <c r="W22" s="236">
        <v>0</v>
      </c>
      <c r="X22" s="706"/>
      <c r="Y22" s="152">
        <v>0.6</v>
      </c>
      <c r="Z22" s="700"/>
      <c r="AA22" s="167" t="s">
        <v>32</v>
      </c>
      <c r="AB22" s="117" t="s">
        <v>978</v>
      </c>
      <c r="AC22" s="16" t="s">
        <v>525</v>
      </c>
      <c r="AD22" s="326" t="s">
        <v>979</v>
      </c>
      <c r="AE22" s="486">
        <v>46113</v>
      </c>
      <c r="AF22" s="67" t="s">
        <v>476</v>
      </c>
      <c r="AG22" s="67" t="s">
        <v>476</v>
      </c>
      <c r="AH22" s="155"/>
      <c r="AI22" s="155"/>
      <c r="AJ22" s="155"/>
      <c r="AK22" s="488"/>
      <c r="AL22" s="155"/>
      <c r="AM22" s="155"/>
      <c r="AN22" s="155"/>
      <c r="AO22" s="488"/>
      <c r="AP22" s="404"/>
      <c r="AQ22" s="404"/>
      <c r="AR22" s="155"/>
      <c r="AS22" s="155"/>
    </row>
    <row r="23" spans="1:45" ht="187.5" customHeight="1" x14ac:dyDescent="0.25">
      <c r="A23" s="597">
        <v>3</v>
      </c>
      <c r="B23" s="606" t="s">
        <v>498</v>
      </c>
      <c r="C23" s="606" t="s">
        <v>526</v>
      </c>
      <c r="D23" s="594" t="s">
        <v>470</v>
      </c>
      <c r="E23" s="594" t="s">
        <v>527</v>
      </c>
      <c r="F23" s="233" t="s">
        <v>501</v>
      </c>
      <c r="G23" s="710" t="s">
        <v>94</v>
      </c>
      <c r="H23" s="614">
        <f>IF(G23="MUY BAJA",20%,IF(G23="BAJA",40%,IF(G23="MEDIA",60%,IF(G23="ALTA",80%,IF(G23="MUY ALTA",100%,IF(G23="",""))))))</f>
        <v>0.4</v>
      </c>
      <c r="I23" s="716" t="s">
        <v>101</v>
      </c>
      <c r="J23" s="614">
        <f>IF(I23="LEVE",20%,IF(I23="MENOR",40%,IF(I23="MODERADO",60%,IF(I23="MAYOR",80%,IF(I23="CATASTROFICO",100%,IF(G23="",""))))))</f>
        <v>0.6</v>
      </c>
      <c r="K23" s="711" t="s">
        <v>101</v>
      </c>
      <c r="L23" s="6" t="s">
        <v>478</v>
      </c>
      <c r="M23" s="326" t="s">
        <v>502</v>
      </c>
      <c r="N23" s="7" t="s">
        <v>29</v>
      </c>
      <c r="O23" s="7" t="s">
        <v>29</v>
      </c>
      <c r="P23" s="19" t="s">
        <v>15</v>
      </c>
      <c r="Q23" s="19" t="s">
        <v>11</v>
      </c>
      <c r="R23" s="248">
        <v>0.5</v>
      </c>
      <c r="S23" s="19" t="s">
        <v>21</v>
      </c>
      <c r="T23" s="19" t="s">
        <v>23</v>
      </c>
      <c r="U23" s="19" t="s">
        <v>26</v>
      </c>
      <c r="V23" s="710" t="s">
        <v>93</v>
      </c>
      <c r="W23" s="236">
        <v>0.2</v>
      </c>
      <c r="X23" s="710" t="s">
        <v>101</v>
      </c>
      <c r="Y23" s="152">
        <f>IF(X23="LEVE",20%,IF(X23="MENOR",40%,IF(X23="MODERADO",60%,IF(X23="MAYOR",80%,IF(X23="CATASTROFICO",100%,IF(X23="",""))))))</f>
        <v>0.6</v>
      </c>
      <c r="Z23" s="698" t="s">
        <v>101</v>
      </c>
      <c r="AA23" s="167" t="s">
        <v>32</v>
      </c>
      <c r="AB23" s="16" t="s">
        <v>480</v>
      </c>
      <c r="AC23" s="117" t="s">
        <v>481</v>
      </c>
      <c r="AD23" s="326" t="s">
        <v>980</v>
      </c>
      <c r="AE23" s="486">
        <v>46113</v>
      </c>
      <c r="AF23" s="67" t="s">
        <v>508</v>
      </c>
      <c r="AG23" s="67" t="s">
        <v>508</v>
      </c>
      <c r="AH23" s="155"/>
      <c r="AI23" s="155"/>
      <c r="AJ23" s="155"/>
      <c r="AK23" s="488"/>
      <c r="AL23" s="155"/>
      <c r="AM23" s="155"/>
      <c r="AN23" s="155"/>
      <c r="AO23" s="488"/>
      <c r="AP23" s="404"/>
      <c r="AQ23" s="404"/>
      <c r="AR23" s="155"/>
      <c r="AS23" s="155"/>
    </row>
    <row r="24" spans="1:45" ht="114" customHeight="1" x14ac:dyDescent="0.25">
      <c r="A24" s="616"/>
      <c r="B24" s="607"/>
      <c r="C24" s="607"/>
      <c r="D24" s="595"/>
      <c r="E24" s="595"/>
      <c r="F24" s="67" t="s">
        <v>503</v>
      </c>
      <c r="G24" s="705"/>
      <c r="H24" s="624"/>
      <c r="I24" s="717"/>
      <c r="J24" s="624"/>
      <c r="K24" s="712"/>
      <c r="L24" s="2" t="s">
        <v>504</v>
      </c>
      <c r="M24" s="7" t="s">
        <v>505</v>
      </c>
      <c r="N24" s="7" t="s">
        <v>29</v>
      </c>
      <c r="O24" s="7" t="s">
        <v>29</v>
      </c>
      <c r="P24" s="19" t="s">
        <v>15</v>
      </c>
      <c r="Q24" s="19" t="s">
        <v>11</v>
      </c>
      <c r="R24" s="8">
        <v>0.5</v>
      </c>
      <c r="S24" s="19" t="s">
        <v>21</v>
      </c>
      <c r="T24" s="19" t="s">
        <v>23</v>
      </c>
      <c r="U24" s="19" t="s">
        <v>26</v>
      </c>
      <c r="V24" s="705"/>
      <c r="W24" s="236">
        <v>0.2</v>
      </c>
      <c r="X24" s="705"/>
      <c r="Y24" s="152">
        <v>0.6</v>
      </c>
      <c r="Z24" s="699"/>
      <c r="AA24" s="167" t="s">
        <v>32</v>
      </c>
      <c r="AB24" s="16" t="s">
        <v>506</v>
      </c>
      <c r="AC24" s="16" t="s">
        <v>507</v>
      </c>
      <c r="AD24" s="326" t="s">
        <v>968</v>
      </c>
      <c r="AE24" s="486">
        <v>46113</v>
      </c>
      <c r="AF24" s="67" t="s">
        <v>508</v>
      </c>
      <c r="AG24" s="67" t="s">
        <v>508</v>
      </c>
      <c r="AH24" s="155"/>
      <c r="AI24" s="155"/>
      <c r="AJ24" s="155"/>
      <c r="AK24" s="488"/>
      <c r="AL24" s="155"/>
      <c r="AM24" s="155"/>
      <c r="AN24" s="155"/>
      <c r="AO24" s="488"/>
      <c r="AP24" s="404"/>
      <c r="AQ24" s="404"/>
      <c r="AR24" s="155"/>
      <c r="AS24" s="155"/>
    </row>
    <row r="25" spans="1:45" ht="101.25" customHeight="1" x14ac:dyDescent="0.25">
      <c r="A25" s="616"/>
      <c r="B25" s="607"/>
      <c r="C25" s="607"/>
      <c r="D25" s="595"/>
      <c r="E25" s="595"/>
      <c r="F25" s="67" t="s">
        <v>509</v>
      </c>
      <c r="G25" s="705"/>
      <c r="H25" s="624"/>
      <c r="I25" s="717"/>
      <c r="J25" s="624"/>
      <c r="K25" s="712"/>
      <c r="L25" s="7" t="s">
        <v>478</v>
      </c>
      <c r="M25" s="7" t="s">
        <v>510</v>
      </c>
      <c r="N25" s="7" t="s">
        <v>29</v>
      </c>
      <c r="O25" s="7" t="s">
        <v>29</v>
      </c>
      <c r="P25" s="19" t="s">
        <v>15</v>
      </c>
      <c r="Q25" s="19" t="s">
        <v>10</v>
      </c>
      <c r="R25" s="8">
        <v>0.4</v>
      </c>
      <c r="S25" s="19" t="s">
        <v>21</v>
      </c>
      <c r="T25" s="19" t="s">
        <v>23</v>
      </c>
      <c r="U25" s="19" t="s">
        <v>26</v>
      </c>
      <c r="V25" s="705"/>
      <c r="W25" s="236">
        <v>0.12</v>
      </c>
      <c r="X25" s="705"/>
      <c r="Y25" s="152">
        <v>0.6</v>
      </c>
      <c r="Z25" s="699"/>
      <c r="AA25" s="167" t="s">
        <v>32</v>
      </c>
      <c r="AB25" s="16" t="s">
        <v>974</v>
      </c>
      <c r="AC25" s="16" t="s">
        <v>511</v>
      </c>
      <c r="AD25" s="326" t="s">
        <v>512</v>
      </c>
      <c r="AE25" s="486">
        <v>46113</v>
      </c>
      <c r="AF25" s="67" t="s">
        <v>486</v>
      </c>
      <c r="AG25" s="67" t="s">
        <v>486</v>
      </c>
      <c r="AH25" s="155"/>
      <c r="AI25" s="155"/>
      <c r="AJ25" s="155"/>
      <c r="AK25" s="488"/>
      <c r="AL25" s="155"/>
      <c r="AM25" s="155"/>
      <c r="AN25" s="155"/>
      <c r="AO25" s="488"/>
      <c r="AP25" s="404"/>
      <c r="AQ25" s="404"/>
      <c r="AR25" s="155"/>
      <c r="AS25" s="155"/>
    </row>
    <row r="26" spans="1:45" ht="173.25" customHeight="1" x14ac:dyDescent="0.25">
      <c r="A26" s="616"/>
      <c r="B26" s="607"/>
      <c r="C26" s="607"/>
      <c r="D26" s="595"/>
      <c r="E26" s="595"/>
      <c r="F26" s="67" t="s">
        <v>513</v>
      </c>
      <c r="G26" s="705"/>
      <c r="H26" s="624"/>
      <c r="I26" s="717"/>
      <c r="J26" s="624"/>
      <c r="K26" s="712"/>
      <c r="L26" s="7" t="s">
        <v>504</v>
      </c>
      <c r="M26" s="7" t="s">
        <v>505</v>
      </c>
      <c r="N26" s="7" t="s">
        <v>29</v>
      </c>
      <c r="O26" s="7" t="s">
        <v>29</v>
      </c>
      <c r="P26" s="19" t="s">
        <v>15</v>
      </c>
      <c r="Q26" s="19" t="s">
        <v>10</v>
      </c>
      <c r="R26" s="8">
        <v>0.4</v>
      </c>
      <c r="S26" s="19" t="s">
        <v>21</v>
      </c>
      <c r="T26" s="19" t="s">
        <v>23</v>
      </c>
      <c r="U26" s="19" t="s">
        <v>26</v>
      </c>
      <c r="V26" s="705"/>
      <c r="W26" s="332">
        <v>7.1999999999999995E-2</v>
      </c>
      <c r="X26" s="705"/>
      <c r="Y26" s="152">
        <v>0.6</v>
      </c>
      <c r="Z26" s="699"/>
      <c r="AA26" s="167" t="s">
        <v>32</v>
      </c>
      <c r="AB26" s="16" t="s">
        <v>514</v>
      </c>
      <c r="AC26" s="16" t="s">
        <v>515</v>
      </c>
      <c r="AD26" s="326" t="s">
        <v>516</v>
      </c>
      <c r="AE26" s="486">
        <v>46113</v>
      </c>
      <c r="AF26" s="67" t="s">
        <v>476</v>
      </c>
      <c r="AG26" s="67" t="s">
        <v>476</v>
      </c>
      <c r="AH26" s="155"/>
      <c r="AI26" s="155"/>
      <c r="AJ26" s="155"/>
      <c r="AK26" s="488"/>
      <c r="AL26" s="155"/>
      <c r="AM26" s="155"/>
      <c r="AN26" s="155"/>
      <c r="AO26" s="488"/>
      <c r="AP26" s="404"/>
      <c r="AQ26" s="404"/>
      <c r="AR26" s="155"/>
      <c r="AS26" s="155"/>
    </row>
    <row r="27" spans="1:45" ht="160.5" customHeight="1" x14ac:dyDescent="0.25">
      <c r="A27" s="616"/>
      <c r="B27" s="607"/>
      <c r="C27" s="607"/>
      <c r="D27" s="595"/>
      <c r="E27" s="595"/>
      <c r="F27" s="185" t="s">
        <v>517</v>
      </c>
      <c r="G27" s="705"/>
      <c r="H27" s="624"/>
      <c r="I27" s="717"/>
      <c r="J27" s="624"/>
      <c r="K27" s="712"/>
      <c r="L27" s="7" t="s">
        <v>473</v>
      </c>
      <c r="M27" s="7" t="s">
        <v>518</v>
      </c>
      <c r="N27" s="7" t="s">
        <v>29</v>
      </c>
      <c r="O27" s="7" t="s">
        <v>29</v>
      </c>
      <c r="P27" s="19" t="s">
        <v>15</v>
      </c>
      <c r="Q27" s="19" t="s">
        <v>10</v>
      </c>
      <c r="R27" s="8">
        <v>0.4</v>
      </c>
      <c r="S27" s="19" t="s">
        <v>21</v>
      </c>
      <c r="T27" s="19" t="s">
        <v>23</v>
      </c>
      <c r="U27" s="19" t="s">
        <v>26</v>
      </c>
      <c r="V27" s="705"/>
      <c r="W27" s="236">
        <v>7.1710000000000003E-4</v>
      </c>
      <c r="X27" s="705"/>
      <c r="Y27" s="152">
        <v>0.6</v>
      </c>
      <c r="Z27" s="699"/>
      <c r="AA27" s="167" t="s">
        <v>32</v>
      </c>
      <c r="AB27" s="16" t="s">
        <v>976</v>
      </c>
      <c r="AC27" s="16" t="s">
        <v>519</v>
      </c>
      <c r="AD27" s="326" t="s">
        <v>981</v>
      </c>
      <c r="AE27" s="486">
        <v>46113</v>
      </c>
      <c r="AF27" s="67" t="s">
        <v>486</v>
      </c>
      <c r="AG27" s="67" t="s">
        <v>486</v>
      </c>
      <c r="AH27" s="155"/>
      <c r="AI27" s="155"/>
      <c r="AJ27" s="155"/>
      <c r="AK27" s="488"/>
      <c r="AL27" s="155"/>
      <c r="AM27" s="155"/>
      <c r="AN27" s="155"/>
      <c r="AO27" s="488"/>
      <c r="AP27" s="404"/>
      <c r="AQ27" s="404"/>
      <c r="AR27" s="155"/>
      <c r="AS27" s="155"/>
    </row>
    <row r="28" spans="1:45" ht="230.25" customHeight="1" x14ac:dyDescent="0.25">
      <c r="A28" s="616"/>
      <c r="B28" s="607"/>
      <c r="C28" s="607"/>
      <c r="D28" s="595"/>
      <c r="E28" s="595"/>
      <c r="F28" s="594" t="s">
        <v>520</v>
      </c>
      <c r="G28" s="705"/>
      <c r="H28" s="624"/>
      <c r="I28" s="717"/>
      <c r="J28" s="624"/>
      <c r="K28" s="712"/>
      <c r="L28" s="7" t="s">
        <v>528</v>
      </c>
      <c r="M28" s="7" t="s">
        <v>522</v>
      </c>
      <c r="N28" s="7" t="s">
        <v>29</v>
      </c>
      <c r="O28" s="7" t="s">
        <v>29</v>
      </c>
      <c r="P28" s="19" t="s">
        <v>15</v>
      </c>
      <c r="Q28" s="19" t="s">
        <v>11</v>
      </c>
      <c r="R28" s="8">
        <v>0.5</v>
      </c>
      <c r="S28" s="19" t="s">
        <v>21</v>
      </c>
      <c r="T28" s="19" t="s">
        <v>23</v>
      </c>
      <c r="U28" s="19" t="s">
        <v>26</v>
      </c>
      <c r="V28" s="705"/>
      <c r="W28" s="236">
        <v>0</v>
      </c>
      <c r="X28" s="705"/>
      <c r="Y28" s="152">
        <v>0.6</v>
      </c>
      <c r="Z28" s="699"/>
      <c r="AA28" s="167" t="s">
        <v>32</v>
      </c>
      <c r="AB28" s="16" t="s">
        <v>529</v>
      </c>
      <c r="AC28" s="16" t="s">
        <v>523</v>
      </c>
      <c r="AD28" s="326" t="s">
        <v>981</v>
      </c>
      <c r="AE28" s="486">
        <v>46113</v>
      </c>
      <c r="AF28" s="67" t="s">
        <v>476</v>
      </c>
      <c r="AG28" s="67" t="s">
        <v>476</v>
      </c>
      <c r="AH28" s="155"/>
      <c r="AI28" s="155"/>
      <c r="AJ28" s="155"/>
      <c r="AK28" s="488"/>
      <c r="AL28" s="155"/>
      <c r="AM28" s="155"/>
      <c r="AN28" s="155"/>
      <c r="AO28" s="488"/>
      <c r="AP28" s="404"/>
      <c r="AQ28" s="404"/>
      <c r="AR28" s="155"/>
      <c r="AS28" s="155"/>
    </row>
    <row r="29" spans="1:45" ht="219" customHeight="1" x14ac:dyDescent="0.25">
      <c r="A29" s="598"/>
      <c r="B29" s="613"/>
      <c r="C29" s="613"/>
      <c r="D29" s="596"/>
      <c r="E29" s="596"/>
      <c r="F29" s="596"/>
      <c r="G29" s="706"/>
      <c r="H29" s="615"/>
      <c r="I29" s="718"/>
      <c r="J29" s="615"/>
      <c r="K29" s="713"/>
      <c r="L29" s="7" t="s">
        <v>530</v>
      </c>
      <c r="M29" s="7" t="s">
        <v>455</v>
      </c>
      <c r="N29" s="7" t="s">
        <v>29</v>
      </c>
      <c r="O29" s="7" t="s">
        <v>29</v>
      </c>
      <c r="P29" s="19" t="s">
        <v>15</v>
      </c>
      <c r="Q29" s="19" t="s">
        <v>10</v>
      </c>
      <c r="R29" s="8">
        <v>0.4</v>
      </c>
      <c r="S29" s="19" t="s">
        <v>21</v>
      </c>
      <c r="T29" s="19" t="s">
        <v>23</v>
      </c>
      <c r="U29" s="19" t="s">
        <v>26</v>
      </c>
      <c r="V29" s="706"/>
      <c r="W29" s="236">
        <v>0</v>
      </c>
      <c r="X29" s="706"/>
      <c r="Y29" s="152">
        <v>0.6</v>
      </c>
      <c r="Z29" s="700"/>
      <c r="AA29" s="167" t="s">
        <v>32</v>
      </c>
      <c r="AB29" s="16" t="s">
        <v>982</v>
      </c>
      <c r="AC29" s="16" t="s">
        <v>525</v>
      </c>
      <c r="AD29" s="326" t="s">
        <v>983</v>
      </c>
      <c r="AE29" s="486">
        <v>46113</v>
      </c>
      <c r="AF29" s="67" t="s">
        <v>476</v>
      </c>
      <c r="AG29" s="67" t="s">
        <v>476</v>
      </c>
      <c r="AH29" s="155"/>
      <c r="AI29" s="155"/>
      <c r="AJ29" s="155"/>
      <c r="AK29" s="488"/>
      <c r="AL29" s="155"/>
      <c r="AM29" s="155"/>
      <c r="AN29" s="155"/>
      <c r="AO29" s="488"/>
      <c r="AP29" s="404"/>
      <c r="AQ29" s="404"/>
      <c r="AR29" s="155"/>
      <c r="AS29" s="155"/>
    </row>
    <row r="30" spans="1:45" ht="124.5" customHeight="1" x14ac:dyDescent="0.25">
      <c r="A30" s="597">
        <v>4</v>
      </c>
      <c r="B30" s="606" t="s">
        <v>498</v>
      </c>
      <c r="C30" s="606" t="s">
        <v>531</v>
      </c>
      <c r="D30" s="594" t="s">
        <v>470</v>
      </c>
      <c r="E30" s="594" t="s">
        <v>532</v>
      </c>
      <c r="F30" s="233" t="s">
        <v>487</v>
      </c>
      <c r="G30" s="710" t="s">
        <v>193</v>
      </c>
      <c r="H30" s="614">
        <f>IF(G30="MUY BAJA",20%,IF(G30="BAJA",40%,IF(G30="MEDIA",60%,IF(G30="ALTA",80%,IF(G30="MUY ALTA",100%,IF(G30="",""))))))</f>
        <v>0.6</v>
      </c>
      <c r="I30" s="719" t="s">
        <v>103</v>
      </c>
      <c r="J30" s="614">
        <f>IF(I30="LEVE",20%,IF(I30="MENOR",40%,IF(I30="MODERADO",60%,IF(I30="MAYOR",80%,IF(I30="CATASTROFICO",100%,IF(G30="",""))))))</f>
        <v>0.4</v>
      </c>
      <c r="K30" s="711" t="s">
        <v>101</v>
      </c>
      <c r="L30" s="7" t="s">
        <v>488</v>
      </c>
      <c r="M30" s="7" t="s">
        <v>453</v>
      </c>
      <c r="N30" s="7" t="s">
        <v>29</v>
      </c>
      <c r="O30" s="7" t="s">
        <v>29</v>
      </c>
      <c r="P30" s="19" t="s">
        <v>15</v>
      </c>
      <c r="Q30" s="19" t="s">
        <v>11</v>
      </c>
      <c r="R30" s="248">
        <v>0.5</v>
      </c>
      <c r="S30" s="19" t="s">
        <v>21</v>
      </c>
      <c r="T30" s="19" t="s">
        <v>23</v>
      </c>
      <c r="U30" s="19" t="s">
        <v>26</v>
      </c>
      <c r="V30" s="710" t="s">
        <v>94</v>
      </c>
      <c r="W30" s="236">
        <v>0.6</v>
      </c>
      <c r="X30" s="247" t="s">
        <v>103</v>
      </c>
      <c r="Y30" s="152">
        <f>IF(X30="LEVE",20%,IF(X30="MENOR",40%,IF(X30="MODERADO",60%,IF(X30="MAYOR",80%,IF(X30="CATASTROFICO",100%,IF(X30="",""))))))</f>
        <v>0.4</v>
      </c>
      <c r="Z30" s="698" t="s">
        <v>101</v>
      </c>
      <c r="AA30" s="167" t="s">
        <v>32</v>
      </c>
      <c r="AB30" s="16" t="s">
        <v>533</v>
      </c>
      <c r="AC30" s="16" t="s">
        <v>490</v>
      </c>
      <c r="AD30" s="326" t="s">
        <v>968</v>
      </c>
      <c r="AE30" s="486">
        <v>46113</v>
      </c>
      <c r="AF30" s="329" t="s">
        <v>486</v>
      </c>
      <c r="AG30" s="329" t="s">
        <v>486</v>
      </c>
      <c r="AH30" s="155"/>
      <c r="AI30" s="155"/>
      <c r="AJ30" s="155"/>
      <c r="AK30" s="488"/>
      <c r="AL30" s="155"/>
      <c r="AM30" s="155"/>
      <c r="AN30" s="155"/>
      <c r="AO30" s="488"/>
      <c r="AP30" s="404"/>
      <c r="AQ30" s="404"/>
      <c r="AR30" s="155"/>
      <c r="AS30" s="155"/>
    </row>
    <row r="31" spans="1:45" ht="147" customHeight="1" x14ac:dyDescent="0.25">
      <c r="A31" s="616"/>
      <c r="B31" s="607"/>
      <c r="C31" s="607"/>
      <c r="D31" s="595"/>
      <c r="E31" s="595"/>
      <c r="F31" s="67" t="s">
        <v>534</v>
      </c>
      <c r="G31" s="705"/>
      <c r="H31" s="624"/>
      <c r="I31" s="720"/>
      <c r="J31" s="624"/>
      <c r="K31" s="712"/>
      <c r="L31" s="2" t="s">
        <v>482</v>
      </c>
      <c r="M31" s="7" t="s">
        <v>483</v>
      </c>
      <c r="N31" s="7" t="s">
        <v>29</v>
      </c>
      <c r="O31" s="7" t="s">
        <v>29</v>
      </c>
      <c r="P31" s="19" t="s">
        <v>15</v>
      </c>
      <c r="Q31" s="19" t="s">
        <v>10</v>
      </c>
      <c r="R31" s="248">
        <v>0.4</v>
      </c>
      <c r="S31" s="19" t="s">
        <v>21</v>
      </c>
      <c r="T31" s="19" t="s">
        <v>23</v>
      </c>
      <c r="U31" s="19" t="s">
        <v>26</v>
      </c>
      <c r="V31" s="705"/>
      <c r="W31" s="236">
        <v>0.3</v>
      </c>
      <c r="X31" s="247" t="s">
        <v>103</v>
      </c>
      <c r="Y31" s="152">
        <f>IF(X31="LEVE",20%,IF(X31="MENOR",40%,IF(X31="MODERADO",60%,IF(X31="MAYOR",80%,IF(X31="CATASTROFICO",100%,IF(X31="",""))))))</f>
        <v>0.4</v>
      </c>
      <c r="Z31" s="699"/>
      <c r="AA31" s="167" t="s">
        <v>32</v>
      </c>
      <c r="AB31" s="16" t="s">
        <v>535</v>
      </c>
      <c r="AC31" s="16" t="s">
        <v>485</v>
      </c>
      <c r="AD31" s="326" t="s">
        <v>968</v>
      </c>
      <c r="AE31" s="486">
        <v>46113</v>
      </c>
      <c r="AF31" s="67" t="s">
        <v>486</v>
      </c>
      <c r="AG31" s="67" t="s">
        <v>486</v>
      </c>
      <c r="AH31" s="155"/>
      <c r="AI31" s="155"/>
      <c r="AJ31" s="155"/>
      <c r="AK31" s="488"/>
      <c r="AL31" s="155"/>
      <c r="AM31" s="155"/>
      <c r="AN31" s="155"/>
      <c r="AO31" s="488"/>
      <c r="AP31" s="404"/>
      <c r="AQ31" s="404"/>
      <c r="AR31" s="155"/>
      <c r="AS31" s="155"/>
    </row>
    <row r="32" spans="1:45" ht="130.5" customHeight="1" x14ac:dyDescent="0.25">
      <c r="A32" s="616"/>
      <c r="B32" s="607"/>
      <c r="C32" s="607"/>
      <c r="D32" s="595"/>
      <c r="E32" s="595"/>
      <c r="F32" s="67" t="s">
        <v>536</v>
      </c>
      <c r="G32" s="705"/>
      <c r="H32" s="624"/>
      <c r="I32" s="720"/>
      <c r="J32" s="624"/>
      <c r="K32" s="712"/>
      <c r="L32" s="7" t="s">
        <v>488</v>
      </c>
      <c r="M32" s="7" t="s">
        <v>453</v>
      </c>
      <c r="N32" s="7" t="s">
        <v>29</v>
      </c>
      <c r="O32" s="7" t="s">
        <v>29</v>
      </c>
      <c r="P32" s="19" t="s">
        <v>15</v>
      </c>
      <c r="Q32" s="19" t="s">
        <v>10</v>
      </c>
      <c r="R32" s="8">
        <v>0.4</v>
      </c>
      <c r="S32" s="19" t="s">
        <v>21</v>
      </c>
      <c r="T32" s="19" t="s">
        <v>23</v>
      </c>
      <c r="U32" s="19" t="s">
        <v>26</v>
      </c>
      <c r="V32" s="705"/>
      <c r="W32" s="236">
        <v>0.18</v>
      </c>
      <c r="X32" s="247" t="s">
        <v>103</v>
      </c>
      <c r="Y32" s="152">
        <f>IF(X32="LEVE",20%,IF(X32="MENOR",40%,IF(X32="MODERADO",60%,IF(X32="MAYOR",80%,IF(X32="CATASTROFICO",100%,IF(X32="",""))))))</f>
        <v>0.4</v>
      </c>
      <c r="Z32" s="699"/>
      <c r="AA32" s="167" t="s">
        <v>32</v>
      </c>
      <c r="AB32" s="16" t="s">
        <v>533</v>
      </c>
      <c r="AC32" s="16" t="s">
        <v>490</v>
      </c>
      <c r="AD32" s="326" t="s">
        <v>968</v>
      </c>
      <c r="AE32" s="486">
        <v>46113</v>
      </c>
      <c r="AF32" s="329" t="s">
        <v>486</v>
      </c>
      <c r="AG32" s="329" t="s">
        <v>486</v>
      </c>
      <c r="AH32" s="155"/>
      <c r="AI32" s="155"/>
      <c r="AJ32" s="155"/>
      <c r="AK32" s="488"/>
      <c r="AL32" s="155"/>
      <c r="AM32" s="155"/>
      <c r="AN32" s="155"/>
      <c r="AO32" s="488"/>
      <c r="AP32" s="404"/>
      <c r="AQ32" s="404"/>
      <c r="AR32" s="155"/>
      <c r="AS32" s="155"/>
    </row>
    <row r="33" spans="1:45" ht="139.5" customHeight="1" x14ac:dyDescent="0.25">
      <c r="A33" s="616"/>
      <c r="B33" s="607"/>
      <c r="C33" s="607"/>
      <c r="D33" s="595"/>
      <c r="E33" s="595"/>
      <c r="F33" s="67" t="s">
        <v>537</v>
      </c>
      <c r="G33" s="705"/>
      <c r="H33" s="624"/>
      <c r="I33" s="720"/>
      <c r="J33" s="624"/>
      <c r="K33" s="712"/>
      <c r="L33" s="2" t="s">
        <v>482</v>
      </c>
      <c r="M33" s="7" t="s">
        <v>483</v>
      </c>
      <c r="N33" s="7" t="s">
        <v>29</v>
      </c>
      <c r="O33" s="7" t="s">
        <v>29</v>
      </c>
      <c r="P33" s="19" t="s">
        <v>15</v>
      </c>
      <c r="Q33" s="19" t="s">
        <v>11</v>
      </c>
      <c r="R33" s="8">
        <v>0.5</v>
      </c>
      <c r="S33" s="19" t="s">
        <v>21</v>
      </c>
      <c r="T33" s="19" t="s">
        <v>23</v>
      </c>
      <c r="U33" s="19" t="s">
        <v>26</v>
      </c>
      <c r="V33" s="706"/>
      <c r="W33" s="236">
        <v>0.09</v>
      </c>
      <c r="X33" s="247" t="s">
        <v>103</v>
      </c>
      <c r="Y33" s="152">
        <f>IF(X33="LEVE",20%,IF(X33="MENOR",40%,IF(X33="MODERADO",60%,IF(X33="MAYOR",80%,IF(X33="CATASTROFICO",100%,IF(X33="",""))))))</f>
        <v>0.4</v>
      </c>
      <c r="Z33" s="700"/>
      <c r="AA33" s="167" t="s">
        <v>32</v>
      </c>
      <c r="AB33" s="16" t="s">
        <v>535</v>
      </c>
      <c r="AC33" s="16" t="s">
        <v>485</v>
      </c>
      <c r="AD33" s="326" t="s">
        <v>968</v>
      </c>
      <c r="AE33" s="486">
        <v>46113</v>
      </c>
      <c r="AF33" s="67" t="s">
        <v>486</v>
      </c>
      <c r="AG33" s="67" t="s">
        <v>486</v>
      </c>
      <c r="AH33" s="155"/>
      <c r="AI33" s="155"/>
      <c r="AJ33" s="155"/>
      <c r="AK33" s="488"/>
      <c r="AL33" s="155"/>
      <c r="AM33" s="155"/>
      <c r="AN33" s="155"/>
      <c r="AO33" s="488"/>
      <c r="AP33" s="404"/>
      <c r="AQ33" s="404"/>
      <c r="AR33" s="155"/>
      <c r="AS33" s="155"/>
    </row>
    <row r="34" spans="1:45" ht="161.25" customHeight="1" x14ac:dyDescent="0.25">
      <c r="A34" s="597">
        <v>5</v>
      </c>
      <c r="B34" s="606" t="s">
        <v>498</v>
      </c>
      <c r="C34" s="606" t="s">
        <v>538</v>
      </c>
      <c r="D34" s="594" t="s">
        <v>470</v>
      </c>
      <c r="E34" s="594" t="s">
        <v>984</v>
      </c>
      <c r="F34" s="489" t="s">
        <v>539</v>
      </c>
      <c r="G34" s="710" t="s">
        <v>94</v>
      </c>
      <c r="H34" s="614">
        <f>IF(G34="MUY BAJA",20%,IF(G34="BAJA",40%,IF(G34="MEDIA",60%,IF(G34="ALTA",80%,IF(G34="MUY ALTA",100%,IF(G34="",""))))))</f>
        <v>0.4</v>
      </c>
      <c r="I34" s="719" t="s">
        <v>101</v>
      </c>
      <c r="J34" s="614">
        <f>IF(I34="LEVE",20%,IF(I34="MENOR",40%,IF(I34="MODERADO",60%,IF(I34="MAYOR",80%,IF(I34="CATASTROFICO",100%,IF(G34="",""))))))</f>
        <v>0.6</v>
      </c>
      <c r="K34" s="711" t="s">
        <v>101</v>
      </c>
      <c r="L34" s="7" t="s">
        <v>540</v>
      </c>
      <c r="M34" s="7" t="s">
        <v>541</v>
      </c>
      <c r="N34" s="7" t="s">
        <v>29</v>
      </c>
      <c r="O34" s="7" t="s">
        <v>29</v>
      </c>
      <c r="P34" s="19" t="s">
        <v>15</v>
      </c>
      <c r="Q34" s="19" t="s">
        <v>11</v>
      </c>
      <c r="R34" s="248">
        <v>0.5</v>
      </c>
      <c r="S34" s="19" t="s">
        <v>21</v>
      </c>
      <c r="T34" s="19" t="s">
        <v>23</v>
      </c>
      <c r="U34" s="19" t="s">
        <v>26</v>
      </c>
      <c r="V34" s="710" t="s">
        <v>7</v>
      </c>
      <c r="W34" s="236">
        <v>0.6</v>
      </c>
      <c r="X34" s="710" t="s">
        <v>8</v>
      </c>
      <c r="Y34" s="152">
        <f>IF(X34="LEVE",20%,IF(X34="MENOR",40%,IF(X34="MODERADO",60%,IF(X34="MAYOR",80%,IF(X34="CATASTROFICO",100%,IF(X34="",""))))))</f>
        <v>0.8</v>
      </c>
      <c r="Z34" s="698" t="s">
        <v>100</v>
      </c>
      <c r="AA34" s="167" t="s">
        <v>32</v>
      </c>
      <c r="AB34" s="16" t="s">
        <v>542</v>
      </c>
      <c r="AC34" s="16" t="s">
        <v>543</v>
      </c>
      <c r="AD34" s="326" t="s">
        <v>968</v>
      </c>
      <c r="AE34" s="486">
        <v>46113</v>
      </c>
      <c r="AF34" s="67" t="s">
        <v>486</v>
      </c>
      <c r="AG34" s="67" t="s">
        <v>486</v>
      </c>
      <c r="AH34" s="155"/>
      <c r="AI34" s="155"/>
      <c r="AJ34" s="155"/>
      <c r="AK34" s="488"/>
      <c r="AL34" s="155"/>
      <c r="AM34" s="155"/>
      <c r="AN34" s="155"/>
      <c r="AO34" s="488"/>
      <c r="AP34" s="404"/>
      <c r="AQ34" s="404"/>
      <c r="AR34" s="155"/>
      <c r="AS34" s="155"/>
    </row>
    <row r="35" spans="1:45" ht="141" customHeight="1" x14ac:dyDescent="0.25">
      <c r="A35" s="616"/>
      <c r="B35" s="607"/>
      <c r="C35" s="607"/>
      <c r="D35" s="595"/>
      <c r="E35" s="595"/>
      <c r="F35" s="67" t="s">
        <v>534</v>
      </c>
      <c r="G35" s="705"/>
      <c r="H35" s="624"/>
      <c r="I35" s="720"/>
      <c r="J35" s="624"/>
      <c r="K35" s="712"/>
      <c r="L35" s="2" t="s">
        <v>544</v>
      </c>
      <c r="M35" s="7" t="s">
        <v>545</v>
      </c>
      <c r="N35" s="7" t="s">
        <v>29</v>
      </c>
      <c r="O35" s="7" t="s">
        <v>29</v>
      </c>
      <c r="P35" s="19" t="s">
        <v>15</v>
      </c>
      <c r="Q35" s="19" t="s">
        <v>10</v>
      </c>
      <c r="R35" s="248">
        <v>0.4</v>
      </c>
      <c r="S35" s="19" t="s">
        <v>20</v>
      </c>
      <c r="T35" s="19" t="s">
        <v>23</v>
      </c>
      <c r="U35" s="19" t="s">
        <v>26</v>
      </c>
      <c r="V35" s="705"/>
      <c r="W35" s="236">
        <v>0.3</v>
      </c>
      <c r="X35" s="705"/>
      <c r="Y35" s="152">
        <v>0.6</v>
      </c>
      <c r="Z35" s="699"/>
      <c r="AA35" s="167" t="s">
        <v>32</v>
      </c>
      <c r="AB35" s="16" t="s">
        <v>535</v>
      </c>
      <c r="AC35" s="16" t="s">
        <v>485</v>
      </c>
      <c r="AD35" s="326" t="s">
        <v>968</v>
      </c>
      <c r="AE35" s="486">
        <v>46113</v>
      </c>
      <c r="AF35" s="67" t="s">
        <v>486</v>
      </c>
      <c r="AG35" s="67" t="s">
        <v>486</v>
      </c>
      <c r="AH35" s="155"/>
      <c r="AI35" s="155"/>
      <c r="AJ35" s="155"/>
      <c r="AK35" s="488"/>
      <c r="AL35" s="155"/>
      <c r="AM35" s="155"/>
      <c r="AN35" s="155"/>
      <c r="AO35" s="488"/>
      <c r="AP35" s="404"/>
      <c r="AQ35" s="404"/>
      <c r="AR35" s="155"/>
      <c r="AS35" s="155"/>
    </row>
    <row r="36" spans="1:45" ht="147.75" customHeight="1" x14ac:dyDescent="0.25">
      <c r="A36" s="616"/>
      <c r="B36" s="607"/>
      <c r="C36" s="607"/>
      <c r="D36" s="595"/>
      <c r="E36" s="595"/>
      <c r="F36" s="67" t="s">
        <v>546</v>
      </c>
      <c r="G36" s="705"/>
      <c r="H36" s="624"/>
      <c r="I36" s="720"/>
      <c r="J36" s="624"/>
      <c r="K36" s="712"/>
      <c r="L36" s="7" t="s">
        <v>547</v>
      </c>
      <c r="M36" s="7" t="s">
        <v>548</v>
      </c>
      <c r="N36" s="7" t="s">
        <v>29</v>
      </c>
      <c r="O36" s="7" t="s">
        <v>29</v>
      </c>
      <c r="P36" s="19" t="s">
        <v>15</v>
      </c>
      <c r="Q36" s="19" t="s">
        <v>11</v>
      </c>
      <c r="R36" s="8">
        <v>0.5</v>
      </c>
      <c r="S36" s="19" t="s">
        <v>20</v>
      </c>
      <c r="T36" s="19" t="s">
        <v>23</v>
      </c>
      <c r="U36" s="19" t="s">
        <v>26</v>
      </c>
      <c r="V36" s="705"/>
      <c r="W36" s="236">
        <v>0.15</v>
      </c>
      <c r="X36" s="705"/>
      <c r="Y36" s="152">
        <v>0.6</v>
      </c>
      <c r="Z36" s="699"/>
      <c r="AA36" s="167" t="s">
        <v>32</v>
      </c>
      <c r="AB36" s="16" t="s">
        <v>549</v>
      </c>
      <c r="AC36" s="16" t="s">
        <v>550</v>
      </c>
      <c r="AD36" s="326" t="s">
        <v>551</v>
      </c>
      <c r="AE36" s="486">
        <v>46113</v>
      </c>
      <c r="AF36" s="185" t="s">
        <v>476</v>
      </c>
      <c r="AG36" s="185" t="s">
        <v>476</v>
      </c>
      <c r="AH36" s="155"/>
      <c r="AI36" s="155"/>
      <c r="AJ36" s="155"/>
      <c r="AK36" s="488"/>
      <c r="AL36" s="155"/>
      <c r="AM36" s="155"/>
      <c r="AN36" s="155"/>
      <c r="AO36" s="488"/>
      <c r="AP36" s="404"/>
      <c r="AQ36" s="404"/>
      <c r="AR36" s="155"/>
      <c r="AS36" s="155"/>
    </row>
    <row r="37" spans="1:45" ht="102.75" customHeight="1" x14ac:dyDescent="0.25">
      <c r="A37" s="616"/>
      <c r="B37" s="607"/>
      <c r="C37" s="607"/>
      <c r="D37" s="595"/>
      <c r="E37" s="595"/>
      <c r="F37" s="185" t="s">
        <v>537</v>
      </c>
      <c r="G37" s="705"/>
      <c r="H37" s="624"/>
      <c r="I37" s="720"/>
      <c r="J37" s="624"/>
      <c r="K37" s="712"/>
      <c r="L37" s="2" t="s">
        <v>552</v>
      </c>
      <c r="M37" s="217" t="s">
        <v>553</v>
      </c>
      <c r="N37" s="217" t="s">
        <v>29</v>
      </c>
      <c r="O37" s="217" t="s">
        <v>29</v>
      </c>
      <c r="P37" s="167" t="s">
        <v>15</v>
      </c>
      <c r="Q37" s="167" t="s">
        <v>11</v>
      </c>
      <c r="R37" s="198">
        <v>0.5</v>
      </c>
      <c r="S37" s="167" t="s">
        <v>21</v>
      </c>
      <c r="T37" s="167" t="s">
        <v>23</v>
      </c>
      <c r="U37" s="167" t="s">
        <v>26</v>
      </c>
      <c r="V37" s="705"/>
      <c r="W37" s="490">
        <v>7.4999999999999997E-2</v>
      </c>
      <c r="X37" s="705"/>
      <c r="Y37" s="235">
        <v>0.6</v>
      </c>
      <c r="Z37" s="699"/>
      <c r="AA37" s="167" t="s">
        <v>32</v>
      </c>
      <c r="AB37" s="475" t="s">
        <v>554</v>
      </c>
      <c r="AC37" s="475" t="s">
        <v>985</v>
      </c>
      <c r="AD37" s="326" t="s">
        <v>968</v>
      </c>
      <c r="AE37" s="486">
        <v>46113</v>
      </c>
      <c r="AF37" s="67" t="s">
        <v>486</v>
      </c>
      <c r="AG37" s="67" t="s">
        <v>486</v>
      </c>
      <c r="AH37" s="155"/>
      <c r="AI37" s="155"/>
      <c r="AJ37" s="155"/>
      <c r="AK37" s="488"/>
      <c r="AL37" s="155"/>
      <c r="AM37" s="155"/>
      <c r="AN37" s="155"/>
      <c r="AO37" s="488"/>
      <c r="AP37" s="404"/>
      <c r="AQ37" s="404"/>
      <c r="AR37" s="155"/>
      <c r="AS37" s="155"/>
    </row>
    <row r="38" spans="1:45" x14ac:dyDescent="0.25">
      <c r="W38" s="333"/>
    </row>
    <row r="39" spans="1:45" x14ac:dyDescent="0.25">
      <c r="W39" s="333"/>
    </row>
    <row r="40" spans="1:45" x14ac:dyDescent="0.25">
      <c r="W40" s="333"/>
    </row>
    <row r="41" spans="1:45" x14ac:dyDescent="0.25">
      <c r="W41" s="333"/>
    </row>
    <row r="50" spans="1:26" x14ac:dyDescent="0.25">
      <c r="A50" s="250"/>
      <c r="B50" s="250"/>
    </row>
    <row r="51" spans="1:26" hidden="1" x14ac:dyDescent="0.25"/>
    <row r="52" spans="1:26" ht="27.6" hidden="1" x14ac:dyDescent="0.25">
      <c r="G52" s="610" t="s">
        <v>231</v>
      </c>
      <c r="H52" s="610"/>
      <c r="I52" s="654" t="s">
        <v>250</v>
      </c>
      <c r="J52" s="654"/>
      <c r="K52" s="190" t="s">
        <v>392</v>
      </c>
      <c r="M52" s="328" t="s">
        <v>555</v>
      </c>
      <c r="V52" s="11"/>
      <c r="W52" s="333"/>
      <c r="X52" s="247"/>
      <c r="Z52" s="114"/>
    </row>
    <row r="53" spans="1:26" hidden="1" x14ac:dyDescent="0.25">
      <c r="G53" s="177" t="s">
        <v>93</v>
      </c>
      <c r="H53" s="178">
        <v>0.2</v>
      </c>
      <c r="I53" s="165" t="s">
        <v>165</v>
      </c>
      <c r="J53" s="178">
        <v>0.2</v>
      </c>
      <c r="K53" s="191" t="s">
        <v>102</v>
      </c>
      <c r="M53" s="189" t="s">
        <v>32</v>
      </c>
      <c r="W53" s="333"/>
    </row>
    <row r="54" spans="1:26" hidden="1" x14ac:dyDescent="0.25">
      <c r="G54" s="200" t="s">
        <v>94</v>
      </c>
      <c r="H54" s="178">
        <v>0.4</v>
      </c>
      <c r="I54" s="195" t="s">
        <v>103</v>
      </c>
      <c r="J54" s="178">
        <v>0.4</v>
      </c>
      <c r="K54" s="192" t="s">
        <v>101</v>
      </c>
      <c r="M54" s="189" t="s">
        <v>33</v>
      </c>
      <c r="W54" s="333"/>
    </row>
    <row r="55" spans="1:26" hidden="1" x14ac:dyDescent="0.25">
      <c r="G55" s="179" t="s">
        <v>193</v>
      </c>
      <c r="H55" s="178">
        <v>0.6</v>
      </c>
      <c r="I55" s="196" t="s">
        <v>101</v>
      </c>
      <c r="J55" s="178">
        <v>0.6</v>
      </c>
      <c r="K55" s="193" t="s">
        <v>100</v>
      </c>
      <c r="M55" s="189" t="s">
        <v>34</v>
      </c>
      <c r="W55" s="333"/>
    </row>
    <row r="56" spans="1:26" hidden="1" x14ac:dyDescent="0.25">
      <c r="G56" s="180" t="s">
        <v>7</v>
      </c>
      <c r="H56" s="178">
        <v>0.8</v>
      </c>
      <c r="I56" s="170" t="s">
        <v>8</v>
      </c>
      <c r="J56" s="178">
        <v>0.8</v>
      </c>
      <c r="K56" s="194" t="s">
        <v>99</v>
      </c>
      <c r="W56" s="333"/>
    </row>
    <row r="57" spans="1:26" hidden="1" x14ac:dyDescent="0.25">
      <c r="G57" s="181" t="s">
        <v>95</v>
      </c>
      <c r="H57" s="178">
        <v>1</v>
      </c>
      <c r="I57" s="197" t="s">
        <v>104</v>
      </c>
      <c r="J57" s="178">
        <v>1</v>
      </c>
      <c r="K57" s="189"/>
      <c r="W57" s="333"/>
    </row>
    <row r="58" spans="1:26" hidden="1" x14ac:dyDescent="0.25"/>
  </sheetData>
  <mergeCells count="104">
    <mergeCell ref="C2:D3"/>
    <mergeCell ref="S2:X3"/>
    <mergeCell ref="K34:K37"/>
    <mergeCell ref="V34:V37"/>
    <mergeCell ref="X34:X37"/>
    <mergeCell ref="D16:D22"/>
    <mergeCell ref="E16:E22"/>
    <mergeCell ref="A30:A33"/>
    <mergeCell ref="B30:B33"/>
    <mergeCell ref="C30:C33"/>
    <mergeCell ref="D30:D33"/>
    <mergeCell ref="E30:E33"/>
    <mergeCell ref="X10:X15"/>
    <mergeCell ref="A5:B5"/>
    <mergeCell ref="A6:B6"/>
    <mergeCell ref="C6:L6"/>
    <mergeCell ref="A7:B7"/>
    <mergeCell ref="C7:L7"/>
    <mergeCell ref="A8:A9"/>
    <mergeCell ref="B8:B9"/>
    <mergeCell ref="C8:C9"/>
    <mergeCell ref="D8:D9"/>
    <mergeCell ref="E8:E9"/>
    <mergeCell ref="A10:A15"/>
    <mergeCell ref="G52:H52"/>
    <mergeCell ref="I52:J52"/>
    <mergeCell ref="Z34:Z37"/>
    <mergeCell ref="A34:A37"/>
    <mergeCell ref="B34:B37"/>
    <mergeCell ref="C34:C37"/>
    <mergeCell ref="D34:D37"/>
    <mergeCell ref="E34:E37"/>
    <mergeCell ref="G34:G37"/>
    <mergeCell ref="H34:H37"/>
    <mergeCell ref="I34:I37"/>
    <mergeCell ref="J34:J37"/>
    <mergeCell ref="Z30:Z33"/>
    <mergeCell ref="G30:G33"/>
    <mergeCell ref="H30:H33"/>
    <mergeCell ref="I30:I33"/>
    <mergeCell ref="J30:J33"/>
    <mergeCell ref="K30:K33"/>
    <mergeCell ref="V30:V33"/>
    <mergeCell ref="X23:X29"/>
    <mergeCell ref="Z23:Z29"/>
    <mergeCell ref="I23:I29"/>
    <mergeCell ref="J23:J29"/>
    <mergeCell ref="AJ8:AJ9"/>
    <mergeCell ref="AC8:AC9"/>
    <mergeCell ref="AD8:AD9"/>
    <mergeCell ref="AE8:AE9"/>
    <mergeCell ref="X16:X22"/>
    <mergeCell ref="Z16:Z22"/>
    <mergeCell ref="F21:F22"/>
    <mergeCell ref="A23:A29"/>
    <mergeCell ref="B23:B29"/>
    <mergeCell ref="C23:C29"/>
    <mergeCell ref="D23:D29"/>
    <mergeCell ref="E23:E29"/>
    <mergeCell ref="G23:G29"/>
    <mergeCell ref="H23:H29"/>
    <mergeCell ref="G16:G22"/>
    <mergeCell ref="H16:H22"/>
    <mergeCell ref="I16:I22"/>
    <mergeCell ref="J16:J22"/>
    <mergeCell ref="K16:K22"/>
    <mergeCell ref="V16:V22"/>
    <mergeCell ref="F28:F29"/>
    <mergeCell ref="A16:A22"/>
    <mergeCell ref="B16:B22"/>
    <mergeCell ref="C16:C22"/>
    <mergeCell ref="Z10:Z15"/>
    <mergeCell ref="V10:V15"/>
    <mergeCell ref="I10:I15"/>
    <mergeCell ref="J10:J15"/>
    <mergeCell ref="K10:K15"/>
    <mergeCell ref="V23:V29"/>
    <mergeCell ref="AF8:AF9"/>
    <mergeCell ref="AI8:AI9"/>
    <mergeCell ref="K23:K29"/>
    <mergeCell ref="Z8:Z9"/>
    <mergeCell ref="AA8:AA9"/>
    <mergeCell ref="AB8:AB9"/>
    <mergeCell ref="L8:L9"/>
    <mergeCell ref="M8:M9"/>
    <mergeCell ref="N8:O8"/>
    <mergeCell ref="P8:U8"/>
    <mergeCell ref="V8:W9"/>
    <mergeCell ref="X8:Y9"/>
    <mergeCell ref="I8:I9"/>
    <mergeCell ref="J8:J9"/>
    <mergeCell ref="K8:K9"/>
    <mergeCell ref="AG8:AG9"/>
    <mergeCell ref="AH8:AH9"/>
    <mergeCell ref="B10:B15"/>
    <mergeCell ref="C10:C15"/>
    <mergeCell ref="D10:D15"/>
    <mergeCell ref="E10:E15"/>
    <mergeCell ref="F11:F12"/>
    <mergeCell ref="F8:F9"/>
    <mergeCell ref="G8:G9"/>
    <mergeCell ref="H8:H9"/>
    <mergeCell ref="G10:G15"/>
    <mergeCell ref="H10:H15"/>
  </mergeCells>
  <dataValidations count="5">
    <dataValidation type="list" allowBlank="1" showInputMessage="1" showErrorMessage="1" sqref="P10:Q37 S10:U37" xr:uid="{B8E833A1-2F0A-4036-A549-E0D0DAA117C4}">
      <formula1>#REF!</formula1>
    </dataValidation>
    <dataValidation type="list" allowBlank="1" showInputMessage="1" showErrorMessage="1" sqref="AA10:AA37" xr:uid="{5181ED30-624A-40B6-A85B-B7FDB4072E91}">
      <formula1>$M$53:$M$55</formula1>
    </dataValidation>
    <dataValidation type="list" allowBlank="1" showInputMessage="1" showErrorMessage="1" sqref="G10:G16 G30 G23 G34 V10 V16 V23 V30 V34" xr:uid="{F7361CCC-D7C6-4516-B9C7-4A01BFB66BC6}">
      <formula1>$G$53:$G$57</formula1>
    </dataValidation>
    <dataValidation type="list" allowBlank="1" showInputMessage="1" showErrorMessage="1" sqref="Z52 K10 Z34 Z23 Z30 Z10 Z16" xr:uid="{62FEFCBF-DFA8-44E5-A8EA-5714E9CD826D}">
      <formula1>$K$53:$K$56</formula1>
    </dataValidation>
    <dataValidation type="list" allowBlank="1" showInputMessage="1" showErrorMessage="1" sqref="X52 I16:I37 I10 X10 X16 X23 X30:X34" xr:uid="{2A776F70-996A-4D8F-BB8D-5FF6683C5E1F}">
      <formula1>$I$53:$I$57</formula1>
    </dataValidation>
  </dataValidations>
  <printOptions horizontalCentered="1"/>
  <pageMargins left="0.31496062992125984" right="0.31496062992125984" top="0.35433070866141736" bottom="0.55118110236220474" header="0.31496062992125984" footer="0.31496062992125984"/>
  <pageSetup paperSize="5" scale="85" orientation="landscape" r:id="rId1"/>
  <headerFooter>
    <oddFooter xml:space="preserve">&amp;CCarrera 10ª No 15-22 PBX: 60+1 3275252 – Fax: 6013275248 Línea gratuita:018000122020
www.uaeos.gov.co  - atencionalciudadano@uaeos.gov.co
Bogotá D.C, Colombia
</oddFooter>
  </headerFooter>
  <drawing r:id="rId2"/>
  <extLst>
    <ext xmlns:x14="http://schemas.microsoft.com/office/spreadsheetml/2009/9/main" uri="{78C0D931-6437-407d-A8EE-F0AAD7539E65}">
      <x14:conditionalFormattings>
        <x14:conditionalFormatting xmlns:xm="http://schemas.microsoft.com/office/excel/2006/main">
          <x14:cfRule type="containsText" priority="14" operator="containsText" id="{83097691-6F67-4649-9CEB-7F247BD149A4}">
            <xm:f>NOT(ISERROR(SEARCH($G$57,G10)))</xm:f>
            <xm:f>$G$57</xm:f>
            <x14:dxf>
              <fill>
                <patternFill>
                  <bgColor rgb="FFFF0000"/>
                </patternFill>
              </fill>
            </x14:dxf>
          </x14:cfRule>
          <x14:cfRule type="containsText" priority="15" operator="containsText" id="{EC255592-7DC6-4A0D-837D-54D8AF27AC04}">
            <xm:f>NOT(ISERROR(SEARCH($G$56,G10)))</xm:f>
            <xm:f>$G$56</xm:f>
            <x14:dxf>
              <fill>
                <patternFill>
                  <bgColor rgb="FFFFC000"/>
                </patternFill>
              </fill>
            </x14:dxf>
          </x14:cfRule>
          <x14:cfRule type="containsText" priority="16" operator="containsText" id="{DE5C263C-6C09-4BE7-8EF0-1041267EF686}">
            <xm:f>NOT(ISERROR(SEARCH($G$55,G10)))</xm:f>
            <xm:f>$G$55</xm:f>
            <x14:dxf>
              <fill>
                <patternFill>
                  <bgColor rgb="FFFFFF00"/>
                </patternFill>
              </fill>
            </x14:dxf>
          </x14:cfRule>
          <x14:cfRule type="containsText" priority="17" operator="containsText" id="{B7CCC438-3A51-48BB-8393-04906357DD18}">
            <xm:f>NOT(ISERROR(SEARCH($G$54,G10)))</xm:f>
            <xm:f>$G$54</xm:f>
            <x14:dxf>
              <fill>
                <patternFill>
                  <bgColor rgb="FF00B050"/>
                </patternFill>
              </fill>
            </x14:dxf>
          </x14:cfRule>
          <x14:cfRule type="containsText" priority="18" operator="containsText" id="{18577C4D-B9BE-4023-ACA4-5C4DAD082CE0}">
            <xm:f>NOT(ISERROR(SEARCH($G$53,G10)))</xm:f>
            <xm:f>$G$53</xm:f>
            <x14:dxf>
              <fill>
                <patternFill>
                  <bgColor rgb="FFADDB7B"/>
                </patternFill>
              </fill>
            </x14:dxf>
          </x14:cfRule>
          <xm:sqref>G10 V10 V16 V23 V30 V34</xm:sqref>
        </x14:conditionalFormatting>
        <x14:conditionalFormatting xmlns:xm="http://schemas.microsoft.com/office/excel/2006/main">
          <x14:cfRule type="containsText" priority="19" operator="containsText" id="{FDB09C33-54D5-486C-85F2-5D2265C21EA3}">
            <xm:f>NOT(ISERROR(SEARCH($G$57,G16)))</xm:f>
            <xm:f>$G$57</xm:f>
            <x14:dxf>
              <fill>
                <patternFill>
                  <bgColor rgb="FFFF0000"/>
                </patternFill>
              </fill>
            </x14:dxf>
          </x14:cfRule>
          <x14:cfRule type="containsText" priority="20" operator="containsText" id="{4BC2DE96-06FC-404B-B13D-F6839FECA0F5}">
            <xm:f>NOT(ISERROR(SEARCH($G$56,G16)))</xm:f>
            <xm:f>$G$56</xm:f>
            <x14:dxf>
              <fill>
                <patternFill>
                  <bgColor rgb="FFFFC000"/>
                </patternFill>
              </fill>
            </x14:dxf>
          </x14:cfRule>
          <x14:cfRule type="containsText" priority="21" operator="containsText" id="{DCFCC8E2-BDE0-4589-B129-4DC4C974F61A}">
            <xm:f>NOT(ISERROR(SEARCH($G$55,G16)))</xm:f>
            <xm:f>$G$55</xm:f>
            <x14:dxf>
              <fill>
                <patternFill>
                  <bgColor rgb="FFFFFF00"/>
                </patternFill>
              </fill>
            </x14:dxf>
          </x14:cfRule>
          <x14:cfRule type="containsText" priority="22" operator="containsText" id="{2E76A5DD-0F45-46DC-82E4-517F2B03A611}">
            <xm:f>NOT(ISERROR(SEARCH($G$54,G16)))</xm:f>
            <xm:f>$G$54</xm:f>
            <x14:dxf>
              <fill>
                <patternFill>
                  <bgColor rgb="FF00B050"/>
                </patternFill>
              </fill>
            </x14:dxf>
          </x14:cfRule>
          <x14:cfRule type="containsText" priority="23" operator="containsText" id="{51AD3B0F-AE29-4E2F-9E31-CB82358CCF24}">
            <xm:f>NOT(ISERROR(SEARCH($G$53,G16)))</xm:f>
            <xm:f>$G$53</xm:f>
            <x14:dxf>
              <fill>
                <patternFill>
                  <bgColor rgb="FF92D050"/>
                </patternFill>
              </fill>
            </x14:dxf>
          </x14:cfRule>
          <xm:sqref>G16 G23 G30 G34</xm:sqref>
        </x14:conditionalFormatting>
        <x14:conditionalFormatting xmlns:xm="http://schemas.microsoft.com/office/excel/2006/main">
          <x14:cfRule type="containsText" priority="9" operator="containsText" id="{5B79E1BF-3462-4FEA-9134-79B6C626DEF7}">
            <xm:f>NOT(ISERROR(SEARCH($I$57,I10)))</xm:f>
            <xm:f>$I$57</xm:f>
            <x14:dxf>
              <fill>
                <patternFill>
                  <bgColor rgb="FFFF0000"/>
                </patternFill>
              </fill>
            </x14:dxf>
          </x14:cfRule>
          <x14:cfRule type="containsText" priority="10" operator="containsText" id="{2FEDA17D-4368-4BA7-A49B-3D5A4738CD49}">
            <xm:f>NOT(ISERROR(SEARCH($I$56,I10)))</xm:f>
            <xm:f>$I$56</xm:f>
            <x14:dxf>
              <fill>
                <patternFill>
                  <bgColor rgb="FFFFC000"/>
                </patternFill>
              </fill>
            </x14:dxf>
          </x14:cfRule>
          <x14:cfRule type="containsText" priority="11" operator="containsText" id="{C42B12C8-F344-4FE6-9A4F-8AAB4D1DBD25}">
            <xm:f>NOT(ISERROR(SEARCH($I$55,I10)))</xm:f>
            <xm:f>$I$55</xm:f>
            <x14:dxf>
              <fill>
                <patternFill>
                  <bgColor rgb="FFFFFF00"/>
                </patternFill>
              </fill>
            </x14:dxf>
          </x14:cfRule>
          <x14:cfRule type="containsText" priority="12" operator="containsText" id="{0026EF40-F833-4133-89B5-D748C08907CB}">
            <xm:f>NOT(ISERROR(SEARCH($I$54,I10)))</xm:f>
            <xm:f>$I$54</xm:f>
            <x14:dxf>
              <fill>
                <patternFill>
                  <bgColor rgb="FF00B050"/>
                </patternFill>
              </fill>
            </x14:dxf>
          </x14:cfRule>
          <x14:cfRule type="containsText" priority="13" operator="containsText" id="{F51602F9-F68F-4098-B9B0-963F4383E41C}">
            <xm:f>NOT(ISERROR(SEARCH($I$53,I10)))</xm:f>
            <xm:f>$I$53</xm:f>
            <x14:dxf>
              <fill>
                <patternFill>
                  <bgColor rgb="FF92D050"/>
                </patternFill>
              </fill>
            </x14:dxf>
          </x14:cfRule>
          <xm:sqref>I10</xm:sqref>
        </x14:conditionalFormatting>
        <x14:conditionalFormatting xmlns:xm="http://schemas.microsoft.com/office/excel/2006/main">
          <x14:cfRule type="containsText" priority="5" operator="containsText" id="{D58B87EC-9C5F-4DE3-9E9E-4BCBC2C539BB}">
            <xm:f>NOT(ISERROR(SEARCH($K$56,K10)))</xm:f>
            <xm:f>$K$56</xm:f>
            <x14:dxf>
              <fill>
                <patternFill>
                  <bgColor rgb="FFFF0000"/>
                </patternFill>
              </fill>
            </x14:dxf>
          </x14:cfRule>
          <x14:cfRule type="containsText" priority="6" operator="containsText" id="{313C924C-AF8E-423E-B5D2-9380EB08CA00}">
            <xm:f>NOT(ISERROR(SEARCH($K$55,K10)))</xm:f>
            <xm:f>$K$55</xm:f>
            <x14:dxf>
              <fill>
                <patternFill>
                  <bgColor rgb="FFFFC000"/>
                </patternFill>
              </fill>
            </x14:dxf>
          </x14:cfRule>
          <x14:cfRule type="containsText" priority="7" operator="containsText" id="{6D0487FE-D36E-452A-9FA0-2BE9768B17B1}">
            <xm:f>NOT(ISERROR(SEARCH($K$54,K10)))</xm:f>
            <xm:f>$K$54</xm:f>
            <x14:dxf>
              <fill>
                <patternFill>
                  <bgColor rgb="FFFFFF00"/>
                </patternFill>
              </fill>
            </x14:dxf>
          </x14:cfRule>
          <x14:cfRule type="containsText" priority="8" operator="containsText" id="{6A43BF84-18EB-4B1F-9392-CEAE85B1D948}">
            <xm:f>NOT(ISERROR(SEARCH($K$53,K10)))</xm:f>
            <xm:f>$K$53</xm:f>
            <x14:dxf>
              <fill>
                <patternFill>
                  <bgColor rgb="FF92D050"/>
                </patternFill>
              </fill>
            </x14:dxf>
          </x14:cfRule>
          <xm:sqref>K10 Z10 Z16 Z23 Z30 Z34</xm:sqref>
        </x14:conditionalFormatting>
        <x14:conditionalFormatting xmlns:xm="http://schemas.microsoft.com/office/excel/2006/main">
          <x14:cfRule type="containsText" priority="1" operator="containsText" id="{8324A5EA-B8EB-4AB7-8B7A-A3F71A4365E7}">
            <xm:f>NOT(ISERROR(SEARCH($I$56,I10)))</xm:f>
            <xm:f>$I$56</xm:f>
            <x14:dxf>
              <fill>
                <patternFill>
                  <bgColor rgb="FFFF0000"/>
                </patternFill>
              </fill>
            </x14:dxf>
          </x14:cfRule>
          <x14:cfRule type="containsText" priority="2" operator="containsText" id="{EF592DDD-29BA-4D48-867D-6A2F663EF121}">
            <xm:f>NOT(ISERROR(SEARCH($I$55,I10)))</xm:f>
            <xm:f>$I$55</xm:f>
            <x14:dxf>
              <fill>
                <patternFill>
                  <bgColor rgb="FFFFC000"/>
                </patternFill>
              </fill>
            </x14:dxf>
          </x14:cfRule>
          <x14:cfRule type="containsText" priority="3" operator="containsText" id="{A2812660-CE67-494E-A799-FC8B18D5064B}">
            <xm:f>NOT(ISERROR(SEARCH($I$54,I10)))</xm:f>
            <xm:f>$I$54</xm:f>
            <x14:dxf>
              <fill>
                <patternFill>
                  <bgColor rgb="FFFFFF00"/>
                </patternFill>
              </fill>
            </x14:dxf>
          </x14:cfRule>
          <x14:cfRule type="containsText" priority="4" operator="containsText" id="{4D2D6C18-34EB-497A-9F7D-D0B8FEA100A0}">
            <xm:f>NOT(ISERROR(SEARCH($I$53,I10)))</xm:f>
            <xm:f>$I$53</xm:f>
            <x14:dxf>
              <fill>
                <patternFill>
                  <bgColor rgb="FF92D050"/>
                </patternFill>
              </fill>
            </x14:dxf>
          </x14:cfRule>
          <xm:sqref>X10 I16 X16 I23 X23 I30 X30:X34 I34</xm:sqref>
        </x14:conditionalFormatting>
        <x14:conditionalFormatting xmlns:xm="http://schemas.microsoft.com/office/excel/2006/main">
          <x14:cfRule type="containsText" priority="47" operator="containsText" id="{6E3B5EF5-D206-4DD2-9E27-266C8E2DED29}">
            <xm:f>NOT(ISERROR(SEARCH($I$56,X52)))</xm:f>
            <xm:f>$I$56</xm:f>
            <x14:dxf>
              <fill>
                <patternFill>
                  <bgColor rgb="FFFF0000"/>
                </patternFill>
              </fill>
            </x14:dxf>
          </x14:cfRule>
          <x14:cfRule type="containsText" priority="48" operator="containsText" id="{D10C0643-9E0E-4EBB-9CC8-42D41E6FF15C}">
            <xm:f>NOT(ISERROR(SEARCH($I$55,X52)))</xm:f>
            <xm:f>$I$55</xm:f>
            <x14:dxf>
              <fill>
                <patternFill>
                  <bgColor rgb="FFFFC000"/>
                </patternFill>
              </fill>
            </x14:dxf>
          </x14:cfRule>
          <x14:cfRule type="containsText" priority="49" operator="containsText" id="{58D71FAA-732B-400E-96AD-BDF38E09AF3D}">
            <xm:f>NOT(ISERROR(SEARCH($I$54,X52)))</xm:f>
            <xm:f>$I$54</xm:f>
            <x14:dxf>
              <fill>
                <patternFill>
                  <bgColor rgb="FFFFFF00"/>
                </patternFill>
              </fill>
            </x14:dxf>
          </x14:cfRule>
          <x14:cfRule type="containsText" priority="50" operator="containsText" id="{685622A3-8A7A-4ED0-AA53-9D572DAA94FA}">
            <xm:f>NOT(ISERROR(SEARCH($I$53,X52)))</xm:f>
            <xm:f>$I$53</xm:f>
            <x14:dxf>
              <fill>
                <patternFill>
                  <bgColor rgb="FF92D050"/>
                </patternFill>
              </fill>
            </x14:dxf>
          </x14:cfRule>
          <xm:sqref>X52</xm:sqref>
        </x14:conditionalFormatting>
        <x14:conditionalFormatting xmlns:xm="http://schemas.microsoft.com/office/excel/2006/main">
          <x14:cfRule type="containsText" priority="51" operator="containsText" id="{2BFD8621-F94A-42F6-9607-E503908B8D7C}">
            <xm:f>NOT(ISERROR(SEARCH($K$56,Z52)))</xm:f>
            <xm:f>$K$56</xm:f>
            <x14:dxf>
              <fill>
                <patternFill>
                  <bgColor rgb="FFFF0000"/>
                </patternFill>
              </fill>
            </x14:dxf>
          </x14:cfRule>
          <x14:cfRule type="containsText" priority="52" operator="containsText" id="{D2DD27A7-82F6-4476-B65F-B81131650199}">
            <xm:f>NOT(ISERROR(SEARCH($K$55,Z52)))</xm:f>
            <xm:f>$K$55</xm:f>
            <x14:dxf>
              <fill>
                <patternFill>
                  <bgColor rgb="FFFFC000"/>
                </patternFill>
              </fill>
            </x14:dxf>
          </x14:cfRule>
          <x14:cfRule type="containsText" priority="53" operator="containsText" id="{8AC06EEC-5D14-496C-A2FE-82E167F204C5}">
            <xm:f>NOT(ISERROR(SEARCH($K$54,Z52)))</xm:f>
            <xm:f>$K$54</xm:f>
            <x14:dxf>
              <fill>
                <patternFill>
                  <bgColor rgb="FFFFFF00"/>
                </patternFill>
              </fill>
            </x14:dxf>
          </x14:cfRule>
          <x14:cfRule type="containsText" priority="54" operator="containsText" id="{43CFDD6E-C473-4582-ADB0-3DD783ADA601}">
            <xm:f>NOT(ISERROR(SEARCH($K$53,Z52)))</xm:f>
            <xm:f>$K$53</xm:f>
            <x14:dxf>
              <fill>
                <patternFill>
                  <bgColor rgb="FF92D050"/>
                </patternFill>
              </fill>
            </x14:dxf>
          </x14:cfRule>
          <xm:sqref>Z52</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sheetPr>
  <dimension ref="B2:G14"/>
  <sheetViews>
    <sheetView workbookViewId="0">
      <selection activeCell="C9" sqref="C9"/>
    </sheetView>
  </sheetViews>
  <sheetFormatPr baseColWidth="10" defaultRowHeight="14.4" x14ac:dyDescent="0.3"/>
  <cols>
    <col min="2" max="2" width="19.33203125" customWidth="1"/>
    <col min="3" max="3" width="70.109375" customWidth="1"/>
    <col min="4" max="4" width="24.5546875" customWidth="1"/>
  </cols>
  <sheetData>
    <row r="2" spans="2:7" ht="18" x14ac:dyDescent="0.3">
      <c r="B2" s="68" t="s">
        <v>129</v>
      </c>
    </row>
    <row r="3" spans="2:7" ht="18" x14ac:dyDescent="0.3">
      <c r="B3" s="31"/>
    </row>
    <row r="4" spans="2:7" ht="25.2" x14ac:dyDescent="0.3">
      <c r="B4" s="32"/>
      <c r="C4" s="33" t="s">
        <v>92</v>
      </c>
      <c r="D4" s="33" t="s">
        <v>4</v>
      </c>
    </row>
    <row r="5" spans="2:7" ht="57" customHeight="1" x14ac:dyDescent="0.3">
      <c r="B5" s="34" t="s">
        <v>93</v>
      </c>
      <c r="C5" s="569" t="s">
        <v>171</v>
      </c>
      <c r="D5" s="35">
        <v>0.2</v>
      </c>
    </row>
    <row r="6" spans="2:7" ht="55.95" customHeight="1" x14ac:dyDescent="0.3">
      <c r="B6" s="36" t="s">
        <v>94</v>
      </c>
      <c r="C6" s="568" t="s">
        <v>172</v>
      </c>
      <c r="D6" s="37">
        <v>0.4</v>
      </c>
    </row>
    <row r="7" spans="2:7" ht="65.400000000000006" customHeight="1" x14ac:dyDescent="0.3">
      <c r="B7" s="38" t="s">
        <v>193</v>
      </c>
      <c r="C7" s="568" t="s">
        <v>175</v>
      </c>
      <c r="D7" s="37">
        <v>0.6</v>
      </c>
    </row>
    <row r="8" spans="2:7" ht="75" customHeight="1" x14ac:dyDescent="0.3">
      <c r="B8" s="39" t="s">
        <v>7</v>
      </c>
      <c r="C8" s="568" t="s">
        <v>173</v>
      </c>
      <c r="D8" s="37">
        <v>0.8</v>
      </c>
    </row>
    <row r="9" spans="2:7" ht="55.95" customHeight="1" x14ac:dyDescent="0.3">
      <c r="B9" s="40" t="s">
        <v>95</v>
      </c>
      <c r="C9" s="568" t="s">
        <v>174</v>
      </c>
      <c r="D9" s="37">
        <v>1</v>
      </c>
    </row>
    <row r="11" spans="2:7" ht="15.6" x14ac:dyDescent="0.3">
      <c r="B11" s="41" t="s">
        <v>49</v>
      </c>
    </row>
    <row r="14" spans="2:7" x14ac:dyDescent="0.3">
      <c r="G14" s="74">
        <f>3661/365</f>
        <v>10.03013698630137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249977111117893"/>
  </sheetPr>
  <dimension ref="B1:F15"/>
  <sheetViews>
    <sheetView workbookViewId="0">
      <selection activeCell="B25" sqref="B25"/>
    </sheetView>
  </sheetViews>
  <sheetFormatPr baseColWidth="10" defaultRowHeight="14.4" x14ac:dyDescent="0.3"/>
  <cols>
    <col min="2" max="2" width="31.109375" customWidth="1"/>
    <col min="3" max="3" width="42.5546875" customWidth="1"/>
    <col min="4" max="4" width="61.33203125" customWidth="1"/>
    <col min="6" max="6" width="11.88671875" bestFit="1" customWidth="1"/>
  </cols>
  <sheetData>
    <row r="1" spans="2:6" ht="18" x14ac:dyDescent="0.3">
      <c r="B1" s="68" t="s">
        <v>130</v>
      </c>
    </row>
    <row r="3" spans="2:6" ht="40.799999999999997" x14ac:dyDescent="0.3">
      <c r="B3" s="42"/>
      <c r="C3" s="43" t="s">
        <v>134</v>
      </c>
      <c r="D3" s="43" t="s">
        <v>96</v>
      </c>
    </row>
    <row r="4" spans="2:6" ht="40.799999999999997" x14ac:dyDescent="0.3">
      <c r="B4" s="44" t="s">
        <v>166</v>
      </c>
      <c r="C4" s="45" t="s">
        <v>176</v>
      </c>
      <c r="D4" s="45" t="s">
        <v>181</v>
      </c>
      <c r="E4" s="184">
        <v>5</v>
      </c>
      <c r="F4" s="184" t="str">
        <f>IF(E4&lt;=10,B4)</f>
        <v>Leve 20%</v>
      </c>
    </row>
    <row r="5" spans="2:6" ht="61.2" x14ac:dyDescent="0.3">
      <c r="B5" s="46" t="s">
        <v>251</v>
      </c>
      <c r="C5" s="47" t="s">
        <v>177</v>
      </c>
      <c r="D5" s="47" t="s">
        <v>182</v>
      </c>
      <c r="E5">
        <v>9</v>
      </c>
      <c r="F5" t="e">
        <f>IF(AND(E5&lt;=10,B4),Y=IF(E5&gt;10&lt;=50,B5))</f>
        <v>#NAME?</v>
      </c>
    </row>
    <row r="6" spans="2:6" ht="63" customHeight="1" x14ac:dyDescent="0.3">
      <c r="B6" s="182" t="s">
        <v>210</v>
      </c>
      <c r="C6" s="47" t="s">
        <v>178</v>
      </c>
      <c r="D6" s="47" t="s">
        <v>183</v>
      </c>
    </row>
    <row r="7" spans="2:6" ht="81.599999999999994" x14ac:dyDescent="0.3">
      <c r="B7" s="48" t="s">
        <v>97</v>
      </c>
      <c r="C7" s="47" t="s">
        <v>179</v>
      </c>
      <c r="D7" s="47" t="s">
        <v>184</v>
      </c>
    </row>
    <row r="8" spans="2:6" ht="61.2" x14ac:dyDescent="0.3">
      <c r="B8" s="49" t="s">
        <v>98</v>
      </c>
      <c r="C8" s="47" t="s">
        <v>180</v>
      </c>
      <c r="D8" s="47" t="s">
        <v>185</v>
      </c>
    </row>
    <row r="10" spans="2:6" ht="15.6" x14ac:dyDescent="0.3">
      <c r="B10" s="41" t="s">
        <v>49</v>
      </c>
    </row>
    <row r="12" spans="2:6" x14ac:dyDescent="0.3">
      <c r="D12" s="166">
        <f>902000*500</f>
        <v>451000000</v>
      </c>
    </row>
    <row r="14" spans="2:6" x14ac:dyDescent="0.3">
      <c r="D14">
        <f>365/2</f>
        <v>182.5</v>
      </c>
    </row>
    <row r="15" spans="2:6" x14ac:dyDescent="0.3">
      <c r="D15" s="75">
        <f>800000*156</f>
        <v>124800000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3</vt:i4>
      </vt:variant>
    </vt:vector>
  </HeadingPairs>
  <TitlesOfParts>
    <vt:vector size="24" baseType="lpstr">
      <vt:lpstr>Observaciones caracterizacion</vt:lpstr>
      <vt:lpstr>Hoja1</vt:lpstr>
      <vt:lpstr>FACTORES DE RIESGO</vt:lpstr>
      <vt:lpstr>CLASIFICACIÓN RIESGOS</vt:lpstr>
      <vt:lpstr>MAPA RIESGOS US</vt:lpstr>
      <vt:lpstr>Mapa de Riesgo</vt:lpstr>
      <vt:lpstr>MAPA RIESGOS SEGURIDAD</vt:lpstr>
      <vt:lpstr>Tabla probabiidad</vt:lpstr>
      <vt:lpstr>Tabla impacto</vt:lpstr>
      <vt:lpstr>Matriz calor_RI</vt:lpstr>
      <vt:lpstr>Matriz calor RR</vt:lpstr>
      <vt:lpstr>Tabla Valoración Controles</vt:lpstr>
      <vt:lpstr>Atributos controles</vt:lpstr>
      <vt:lpstr>Clasificacion riesgo</vt:lpstr>
      <vt:lpstr>Factores Riesgo</vt:lpstr>
      <vt:lpstr>CONTROL DE CAMBIOS</vt:lpstr>
      <vt:lpstr>VALORACIÓN CONTROLES</vt:lpstr>
      <vt:lpstr>RESUMEN 1</vt:lpstr>
      <vt:lpstr>RESUMEN 2</vt:lpstr>
      <vt:lpstr>Matriz calor_RI (2)</vt:lpstr>
      <vt:lpstr>Calculos Controles</vt:lpstr>
      <vt:lpstr>'MAPA RIESGOS US'!Área_de_impresión</vt:lpstr>
      <vt:lpstr>'RESUMEN 1'!Área_de_impresión</vt:lpstr>
      <vt:lpstr>'MAPA RIESGOS US'!Títulos_a_imprimir</vt:lpstr>
    </vt:vector>
  </TitlesOfParts>
  <Company>Unidad Administrativa Especial de Organizaciones Solidarias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Muñoz Rodríguez</dc:creator>
  <cp:lastModifiedBy>Jorge Ismael Muñoz Rodriguez</cp:lastModifiedBy>
  <cp:lastPrinted>2025-06-12T16:58:16Z</cp:lastPrinted>
  <dcterms:created xsi:type="dcterms:W3CDTF">2020-03-24T23:12:47Z</dcterms:created>
  <dcterms:modified xsi:type="dcterms:W3CDTF">2026-06-09T16:29:41Z</dcterms:modified>
</cp:coreProperties>
</file>